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es-users.bathnes.gov.uk\users$\jamese4\Para Stage 1 Count\"/>
    </mc:Choice>
  </mc:AlternateContent>
  <xr:revisionPtr revIDLastSave="0" documentId="13_ncr:1_{DD2FC4CD-72F8-4EF8-814B-05760475516E}" xr6:coauthVersionLast="45" xr6:coauthVersionMax="46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Set Up Data" sheetId="23" r:id="rId1"/>
    <sheet name="Verification Detail" sheetId="2" r:id="rId2"/>
    <sheet name="Count Detail - Stage 1" sheetId="4" r:id="rId3"/>
    <sheet name="Adjudication - Stage 1" sheetId="25" r:id="rId4"/>
    <sheet name="Count Detail - Stage 2" sheetId="16" r:id="rId5"/>
    <sheet name="Adjudication - Stage 2" sheetId="27" r:id="rId6"/>
    <sheet name="Verification Statement" sheetId="19" r:id="rId7"/>
    <sheet name="Count Statement - Stage 1" sheetId="20" r:id="rId8"/>
    <sheet name="Count Statement - Stage 2" sheetId="22" r:id="rId9"/>
  </sheets>
  <definedNames>
    <definedName name="_xlnm.Print_Area" localSheetId="7">'Count Statement - Stage 1'!$A:$D</definedName>
    <definedName name="_xlnm.Print_Area" localSheetId="8">'Count Statement - Stage 2'!$A:$D</definedName>
    <definedName name="_xlnm.Print_Area" localSheetId="0">'Set Up Data'!#REF!</definedName>
    <definedName name="_xlnm.Print_Area" localSheetId="6">'Verification Statement'!$A:$D</definedName>
    <definedName name="_xlnm.Print_Titles" localSheetId="2">'Count Detail - Stage 1'!$2:$4</definedName>
    <definedName name="Z_F13595EC_4CA5_4D75_9CCE_771E3C95336F_.wvu.PrintTitles" localSheetId="2" hidden="1">'Count Detail - Stage 1'!$2:$4</definedName>
  </definedNames>
  <calcPr calcId="191029" refMode="R1C1"/>
  <customWorkbookViews>
    <customWorkbookView name="phamill - Personal View" guid="{F13595EC-4CA5-4D75-9CCE-771E3C95336F}" mergeInterval="0" personalView="1" maximized="1" windowWidth="1596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" i="16" l="1"/>
  <c r="AD16" i="16"/>
  <c r="AD15" i="16"/>
  <c r="AD14" i="16"/>
  <c r="AD13" i="16"/>
  <c r="AD12" i="16"/>
  <c r="AD10" i="16"/>
  <c r="AD9" i="16"/>
  <c r="AD8" i="16"/>
  <c r="AD7" i="16"/>
  <c r="AD6" i="16"/>
  <c r="AD5" i="16"/>
  <c r="AD4" i="16"/>
  <c r="B24" i="4"/>
  <c r="AB24" i="4"/>
  <c r="AC24" i="4"/>
  <c r="AB18" i="16"/>
  <c r="AA18" i="16"/>
  <c r="Z18" i="16"/>
  <c r="Y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22" i="16"/>
  <c r="D8" i="27"/>
  <c r="G23" i="4"/>
  <c r="AD36" i="4"/>
  <c r="B6" i="22"/>
  <c r="B6" i="19"/>
  <c r="A18" i="20" l="1"/>
  <c r="A17" i="20"/>
  <c r="A16" i="20"/>
  <c r="A15" i="20"/>
  <c r="A14" i="20"/>
  <c r="B18" i="20"/>
  <c r="B17" i="20"/>
  <c r="B16" i="20"/>
  <c r="B15" i="20"/>
  <c r="B14" i="20"/>
  <c r="M135" i="2"/>
  <c r="M136" i="2" s="1"/>
  <c r="D133" i="2"/>
  <c r="J133" i="2" s="1"/>
  <c r="X22" i="16"/>
  <c r="D16" i="27"/>
  <c r="B14" i="27"/>
  <c r="B24" i="22"/>
  <c r="C21" i="22"/>
  <c r="C20" i="22"/>
  <c r="C19" i="22"/>
  <c r="A32" i="16"/>
  <c r="F34" i="16"/>
  <c r="F35" i="16" s="1"/>
  <c r="C11" i="19"/>
  <c r="I138" i="2"/>
  <c r="C9" i="19"/>
  <c r="B17" i="16"/>
  <c r="B16" i="16"/>
  <c r="B15" i="16"/>
  <c r="B14" i="16"/>
  <c r="B13" i="16"/>
  <c r="B12" i="16"/>
  <c r="B11" i="16"/>
  <c r="AD11" i="16" s="1"/>
  <c r="B9" i="16"/>
  <c r="B8" i="16"/>
  <c r="B7" i="16"/>
  <c r="B6" i="16"/>
  <c r="B5" i="16"/>
  <c r="B4" i="16"/>
  <c r="G24" i="4"/>
  <c r="F24" i="4"/>
  <c r="F34" i="4" s="1"/>
  <c r="E24" i="4"/>
  <c r="D24" i="4"/>
  <c r="C24" i="4"/>
  <c r="G29" i="4"/>
  <c r="F29" i="4"/>
  <c r="E29" i="4"/>
  <c r="D29" i="4"/>
  <c r="C29" i="4"/>
  <c r="B15" i="19"/>
  <c r="B13" i="27"/>
  <c r="B12" i="27"/>
  <c r="B11" i="27"/>
  <c r="B10" i="27"/>
  <c r="G22" i="16"/>
  <c r="F22" i="16"/>
  <c r="E22" i="16"/>
  <c r="D22" i="16"/>
  <c r="C22" i="16"/>
  <c r="G34" i="16"/>
  <c r="E34" i="16"/>
  <c r="D34" i="16"/>
  <c r="C34" i="16"/>
  <c r="F18" i="16"/>
  <c r="G29" i="16"/>
  <c r="E29" i="16"/>
  <c r="D29" i="16"/>
  <c r="C29" i="16"/>
  <c r="D15" i="25"/>
  <c r="D8" i="25"/>
  <c r="F19" i="4"/>
  <c r="B18" i="4"/>
  <c r="B17" i="4"/>
  <c r="B16" i="4"/>
  <c r="B15" i="4"/>
  <c r="B14" i="4"/>
  <c r="B13" i="4"/>
  <c r="B12" i="4"/>
  <c r="B11" i="4"/>
  <c r="B10" i="4"/>
  <c r="B9" i="4"/>
  <c r="AC9" i="4" s="1"/>
  <c r="B8" i="4"/>
  <c r="B7" i="4"/>
  <c r="B6" i="4"/>
  <c r="B5" i="4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0" i="2"/>
  <c r="B12" i="22" l="1"/>
  <c r="A13" i="22"/>
  <c r="F36" i="16"/>
  <c r="F37" i="16" s="1"/>
  <c r="B13" i="22"/>
  <c r="A12" i="22"/>
  <c r="C3" i="16"/>
  <c r="C13" i="19"/>
  <c r="C22" i="22"/>
  <c r="B10" i="16"/>
  <c r="G135" i="2"/>
  <c r="G133" i="2"/>
  <c r="M133" i="2" s="1"/>
  <c r="D135" i="2"/>
  <c r="J135" i="2" s="1"/>
  <c r="D3" i="2"/>
  <c r="B12" i="25"/>
  <c r="F40" i="4"/>
  <c r="X34" i="4"/>
  <c r="F23" i="4"/>
  <c r="D23" i="4"/>
  <c r="C23" i="4"/>
  <c r="AD24" i="4" l="1"/>
  <c r="D18" i="27" l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B8" i="4"/>
  <c r="AC8" i="4" s="1"/>
  <c r="AB7" i="4"/>
  <c r="AC7" i="4" s="1"/>
  <c r="AB6" i="4"/>
  <c r="AC6" i="4" s="1"/>
  <c r="AB5" i="4"/>
  <c r="AC5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5" i="4"/>
  <c r="AB19" i="4" l="1"/>
  <c r="D2" i="25" s="1"/>
  <c r="AA19" i="4"/>
  <c r="Z19" i="4"/>
  <c r="Y19" i="4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B10" i="25" l="1"/>
  <c r="B11" i="25"/>
  <c r="AC29" i="4" l="1"/>
  <c r="D17" i="25" l="1"/>
  <c r="I131" i="2" l="1"/>
  <c r="G131" i="2"/>
  <c r="F131" i="2"/>
  <c r="E131" i="2"/>
  <c r="D131" i="2"/>
  <c r="C131" i="2"/>
  <c r="B131" i="2"/>
  <c r="C10" i="19"/>
  <c r="K113" i="2"/>
  <c r="K114" i="2"/>
  <c r="J113" i="2"/>
  <c r="J114" i="2"/>
  <c r="C12" i="19" l="1"/>
  <c r="K57" i="2" l="1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AC36" i="16" l="1"/>
  <c r="AD22" i="16"/>
  <c r="B29" i="16"/>
  <c r="AE17" i="16"/>
  <c r="AF17" i="16" s="1"/>
  <c r="B18" i="16"/>
  <c r="C18" i="16"/>
  <c r="C36" i="16" s="1"/>
  <c r="C12" i="22" s="1"/>
  <c r="D18" i="16"/>
  <c r="D36" i="16" s="1"/>
  <c r="E18" i="16"/>
  <c r="E36" i="16" s="1"/>
  <c r="C13" i="22" s="1"/>
  <c r="G18" i="16"/>
  <c r="G36" i="16" s="1"/>
  <c r="H18" i="16"/>
  <c r="H36" i="16" s="1"/>
  <c r="I18" i="16"/>
  <c r="I36" i="16" s="1"/>
  <c r="J18" i="16"/>
  <c r="J36" i="16" s="1"/>
  <c r="K18" i="16"/>
  <c r="K36" i="16" s="1"/>
  <c r="L18" i="16"/>
  <c r="L36" i="16" s="1"/>
  <c r="M18" i="16"/>
  <c r="M36" i="16" s="1"/>
  <c r="N18" i="16"/>
  <c r="N36" i="16" s="1"/>
  <c r="O18" i="16"/>
  <c r="O36" i="16" s="1"/>
  <c r="P18" i="16"/>
  <c r="P36" i="16" s="1"/>
  <c r="Q18" i="16"/>
  <c r="Q36" i="16" s="1"/>
  <c r="R18" i="16"/>
  <c r="R36" i="16" s="1"/>
  <c r="S18" i="16"/>
  <c r="S36" i="16" s="1"/>
  <c r="T18" i="16"/>
  <c r="T36" i="16" s="1"/>
  <c r="U18" i="16"/>
  <c r="U36" i="16" s="1"/>
  <c r="V18" i="16"/>
  <c r="V36" i="16" s="1"/>
  <c r="W18" i="16"/>
  <c r="W36" i="16" s="1"/>
  <c r="X18" i="16"/>
  <c r="X36" i="16" s="1"/>
  <c r="AC18" i="16"/>
  <c r="H23" i="4"/>
  <c r="E23" i="4"/>
  <c r="X37" i="16" l="1"/>
  <c r="C14" i="22"/>
  <c r="C15" i="22" s="1"/>
  <c r="B22" i="16"/>
  <c r="D2" i="27"/>
  <c r="D19" i="27" s="1"/>
  <c r="AE18" i="4"/>
  <c r="AE5" i="16" l="1"/>
  <c r="AF5" i="16" s="1"/>
  <c r="AE6" i="16"/>
  <c r="AF6" i="16" s="1"/>
  <c r="AE7" i="16"/>
  <c r="AF7" i="16" s="1"/>
  <c r="AE8" i="16"/>
  <c r="AF8" i="16" s="1"/>
  <c r="AE9" i="16"/>
  <c r="AF9" i="16" s="1"/>
  <c r="AE10" i="16"/>
  <c r="AF10" i="16" s="1"/>
  <c r="AE11" i="16"/>
  <c r="AF11" i="16" s="1"/>
  <c r="AE12" i="16"/>
  <c r="AF12" i="16" s="1"/>
  <c r="AE13" i="16"/>
  <c r="AF13" i="16" s="1"/>
  <c r="AE14" i="16"/>
  <c r="AF14" i="16" s="1"/>
  <c r="AE15" i="16"/>
  <c r="AF15" i="16" s="1"/>
  <c r="AE16" i="16"/>
  <c r="AF16" i="16" s="1"/>
  <c r="AE4" i="16"/>
  <c r="D3" i="16"/>
  <c r="E3" i="16"/>
  <c r="G3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V33" i="16" l="1"/>
  <c r="V21" i="16"/>
  <c r="R33" i="16"/>
  <c r="R21" i="16"/>
  <c r="N33" i="16"/>
  <c r="N21" i="16"/>
  <c r="J3" i="16"/>
  <c r="J33" i="16"/>
  <c r="J21" i="16"/>
  <c r="U3" i="16"/>
  <c r="U21" i="16"/>
  <c r="U33" i="16"/>
  <c r="Q3" i="16"/>
  <c r="Q21" i="16"/>
  <c r="Q33" i="16"/>
  <c r="I3" i="16"/>
  <c r="I21" i="16"/>
  <c r="I33" i="16"/>
  <c r="T33" i="16"/>
  <c r="T21" i="16"/>
  <c r="P33" i="16"/>
  <c r="P21" i="16"/>
  <c r="L33" i="16"/>
  <c r="L21" i="16"/>
  <c r="H35" i="16"/>
  <c r="H37" i="16" s="1"/>
  <c r="H33" i="16"/>
  <c r="H21" i="16"/>
  <c r="M3" i="16"/>
  <c r="M21" i="16"/>
  <c r="M33" i="16"/>
  <c r="W33" i="16"/>
  <c r="W21" i="16"/>
  <c r="S33" i="16"/>
  <c r="S21" i="16"/>
  <c r="O33" i="16"/>
  <c r="O21" i="16"/>
  <c r="K33" i="16"/>
  <c r="K21" i="16"/>
  <c r="C33" i="16"/>
  <c r="D21" i="16"/>
  <c r="D33" i="16"/>
  <c r="G33" i="16"/>
  <c r="E33" i="16"/>
  <c r="AE18" i="16"/>
  <c r="C9" i="22" s="1"/>
  <c r="L3" i="16"/>
  <c r="H3" i="16"/>
  <c r="T3" i="16"/>
  <c r="R3" i="16"/>
  <c r="L35" i="16"/>
  <c r="L37" i="16" s="1"/>
  <c r="E21" i="16"/>
  <c r="P3" i="16"/>
  <c r="P35" i="16"/>
  <c r="P37" i="16" s="1"/>
  <c r="C21" i="16"/>
  <c r="N3" i="16"/>
  <c r="V3" i="16"/>
  <c r="S3" i="16"/>
  <c r="G21" i="16"/>
  <c r="K3" i="16"/>
  <c r="O3" i="16"/>
  <c r="W3" i="16"/>
  <c r="K35" i="16"/>
  <c r="K37" i="16" s="1"/>
  <c r="W35" i="16"/>
  <c r="W37" i="16" s="1"/>
  <c r="T35" i="16"/>
  <c r="T37" i="16" s="1"/>
  <c r="S35" i="16"/>
  <c r="S37" i="16" s="1"/>
  <c r="O35" i="16"/>
  <c r="O37" i="16" s="1"/>
  <c r="V35" i="16"/>
  <c r="V37" i="16" s="1"/>
  <c r="R35" i="16"/>
  <c r="R37" i="16" s="1"/>
  <c r="N35" i="16"/>
  <c r="N37" i="16" s="1"/>
  <c r="J35" i="16"/>
  <c r="U35" i="16"/>
  <c r="Q35" i="16"/>
  <c r="M35" i="16"/>
  <c r="I35" i="16"/>
  <c r="AE22" i="16"/>
  <c r="AF4" i="16"/>
  <c r="D19" i="4"/>
  <c r="E19" i="4"/>
  <c r="G19" i="4"/>
  <c r="H19" i="4"/>
  <c r="I19" i="4"/>
  <c r="J19" i="4"/>
  <c r="K19" i="4"/>
  <c r="L19" i="4"/>
  <c r="L34" i="4" s="1"/>
  <c r="M19" i="4"/>
  <c r="M34" i="4" s="1"/>
  <c r="N19" i="4"/>
  <c r="N34" i="4" s="1"/>
  <c r="O19" i="4"/>
  <c r="O34" i="4" s="1"/>
  <c r="P19" i="4"/>
  <c r="P34" i="4" s="1"/>
  <c r="Q19" i="4"/>
  <c r="Q34" i="4" s="1"/>
  <c r="R19" i="4"/>
  <c r="R34" i="4" s="1"/>
  <c r="S19" i="4"/>
  <c r="S34" i="4" s="1"/>
  <c r="T19" i="4"/>
  <c r="T34" i="4" s="1"/>
  <c r="U19" i="4"/>
  <c r="U34" i="4" s="1"/>
  <c r="V19" i="4"/>
  <c r="V34" i="4" s="1"/>
  <c r="W19" i="4"/>
  <c r="W34" i="4" s="1"/>
  <c r="X19" i="4"/>
  <c r="C19" i="4"/>
  <c r="B19" i="4"/>
  <c r="AE6" i="4"/>
  <c r="AE7" i="4"/>
  <c r="AE8" i="4"/>
  <c r="AE9" i="4"/>
  <c r="AE10" i="4"/>
  <c r="AE11" i="4"/>
  <c r="AE12" i="4"/>
  <c r="AE13" i="4"/>
  <c r="AE14" i="4"/>
  <c r="AE15" i="4"/>
  <c r="AE16" i="4"/>
  <c r="AE17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10" i="2"/>
  <c r="K10" i="2"/>
  <c r="J131" i="2" l="1"/>
  <c r="K131" i="2"/>
  <c r="H131" i="2"/>
  <c r="R40" i="4"/>
  <c r="P40" i="4"/>
  <c r="L40" i="4"/>
  <c r="U40" i="4"/>
  <c r="Q40" i="4"/>
  <c r="S40" i="4"/>
  <c r="W40" i="4"/>
  <c r="V40" i="4"/>
  <c r="N40" i="4"/>
  <c r="M40" i="4"/>
  <c r="O40" i="4"/>
  <c r="T40" i="4"/>
  <c r="J37" i="16"/>
  <c r="U37" i="16"/>
  <c r="I37" i="16"/>
  <c r="M37" i="16"/>
  <c r="Q37" i="16"/>
  <c r="AD19" i="4"/>
  <c r="B34" i="4" s="1"/>
  <c r="D18" i="25" l="1"/>
  <c r="J33" i="4"/>
  <c r="I33" i="4"/>
  <c r="H33" i="4"/>
  <c r="E33" i="4"/>
  <c r="D33" i="4"/>
  <c r="C3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E4" i="4"/>
  <c r="D4" i="4"/>
  <c r="C4" i="4"/>
  <c r="B29" i="4" l="1"/>
  <c r="D34" i="4" l="1"/>
  <c r="D35" i="16" l="1"/>
  <c r="D37" i="16" s="1"/>
  <c r="D40" i="4"/>
  <c r="I34" i="4"/>
  <c r="G34" i="4"/>
  <c r="K34" i="4"/>
  <c r="H34" i="4"/>
  <c r="C34" i="4"/>
  <c r="J34" i="4"/>
  <c r="E34" i="4"/>
  <c r="AE5" i="4"/>
  <c r="AE19" i="4" s="1"/>
  <c r="E35" i="16" l="1"/>
  <c r="E37" i="16" s="1"/>
  <c r="C35" i="16"/>
  <c r="C37" i="16" s="1"/>
  <c r="G35" i="16"/>
  <c r="C40" i="4"/>
  <c r="I40" i="4"/>
  <c r="J40" i="4"/>
  <c r="G40" i="4"/>
  <c r="H40" i="4"/>
  <c r="E40" i="4"/>
  <c r="K40" i="4"/>
  <c r="B40" i="4" l="1"/>
  <c r="G37" i="16"/>
  <c r="G1" i="16"/>
  <c r="AF18" i="16" l="1"/>
  <c r="B36" i="16"/>
  <c r="AD36" i="16" l="1"/>
  <c r="AE36" i="16" s="1"/>
  <c r="AC34" i="4" l="1"/>
  <c r="B36" i="4"/>
  <c r="N36" i="4" l="1"/>
  <c r="F36" i="4"/>
  <c r="D36" i="4"/>
  <c r="G36" i="4"/>
  <c r="C36" i="4"/>
  <c r="E36" i="4"/>
  <c r="L36" i="4"/>
  <c r="B35" i="16"/>
  <c r="B37" i="16" s="1"/>
  <c r="Q36" i="4"/>
  <c r="W36" i="4"/>
  <c r="K36" i="4"/>
  <c r="T36" i="4"/>
  <c r="H36" i="4"/>
  <c r="O36" i="4"/>
  <c r="I36" i="4"/>
  <c r="P36" i="4"/>
  <c r="J36" i="4"/>
  <c r="M36" i="4"/>
  <c r="S36" i="4"/>
  <c r="V36" i="4"/>
  <c r="R36" i="4"/>
  <c r="U36" i="4"/>
  <c r="AC36" i="4" l="1"/>
  <c r="AD34" i="4"/>
  <c r="F21" i="16" l="1"/>
  <c r="F33" i="16"/>
  <c r="F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B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red, the sum of ballot papers  does not equal the number of verified ballot paper (B3)</t>
        </r>
      </text>
    </comment>
    <comment ref="AC2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G2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sharedStrings.xml><?xml version="1.0" encoding="utf-8"?>
<sst xmlns="http://schemas.openxmlformats.org/spreadsheetml/2006/main" count="427" uniqueCount="330">
  <si>
    <t>TOTAL</t>
  </si>
  <si>
    <t>(1)</t>
  </si>
  <si>
    <t>(2)</t>
  </si>
  <si>
    <t>(3)</t>
  </si>
  <si>
    <t>(4)</t>
  </si>
  <si>
    <t>(5)</t>
  </si>
  <si>
    <t>(6)</t>
  </si>
  <si>
    <t>Variance</t>
  </si>
  <si>
    <t>Bundle Total</t>
  </si>
  <si>
    <t>Rejected</t>
  </si>
  <si>
    <t>% TURN OUT</t>
  </si>
  <si>
    <t>ELIGIBLE ELECTORATE</t>
  </si>
  <si>
    <t>Candidate 1</t>
  </si>
  <si>
    <t>Candidate 2</t>
  </si>
  <si>
    <t>Candidate 3</t>
  </si>
  <si>
    <t>Candidate 4</t>
  </si>
  <si>
    <t>Candidate 5</t>
  </si>
  <si>
    <t>Go Through</t>
  </si>
  <si>
    <t>First Stage % Results</t>
  </si>
  <si>
    <t>Total passed for Adjudication</t>
  </si>
  <si>
    <t>Sub Totals:</t>
  </si>
  <si>
    <t>3) Writing or mark by which the voter can be identified</t>
  </si>
  <si>
    <t>5) Void for uncertainty as to the first preference vote</t>
  </si>
  <si>
    <t>Total:</t>
  </si>
  <si>
    <t>Valid votes counted</t>
  </si>
  <si>
    <t>Rejection Category Totals:</t>
  </si>
  <si>
    <t>Totals:</t>
  </si>
  <si>
    <t>BALLOT BOX NUMBER</t>
  </si>
  <si>
    <t>UNUSED CHECK</t>
  </si>
  <si>
    <t>OVER OR UNDER</t>
  </si>
  <si>
    <t>LRO COMMENTS</t>
  </si>
  <si>
    <t>POLLING STATION NAME</t>
  </si>
  <si>
    <t>ORDINARY</t>
  </si>
  <si>
    <t>TENDERED</t>
  </si>
  <si>
    <t>+</t>
  </si>
  <si>
    <t>-</t>
  </si>
  <si>
    <t>(7)</t>
  </si>
  <si>
    <t>(8)</t>
  </si>
  <si>
    <t>(9)</t>
  </si>
  <si>
    <t>(10)</t>
  </si>
  <si>
    <t>Local Returning Officer</t>
  </si>
  <si>
    <t>Verified from Stations</t>
  </si>
  <si>
    <t>Counted Total</t>
  </si>
  <si>
    <t>Votes to 2nd Stage</t>
  </si>
  <si>
    <t>Stage Two - Rejected Papers</t>
  </si>
  <si>
    <t>Stage 1</t>
  </si>
  <si>
    <t>Stage 2</t>
  </si>
  <si>
    <t>No. of 2nd Stage Ballots</t>
  </si>
  <si>
    <t>Adjudicated  Ballots</t>
  </si>
  <si>
    <t>Total Of Counted Determined Ballots</t>
  </si>
  <si>
    <t>Adjudicated Ballots</t>
  </si>
  <si>
    <t>Total Rejected From Above</t>
  </si>
  <si>
    <t>No Remaining Candidate</t>
  </si>
  <si>
    <t>2) Voting for more than one sesond preference vote</t>
  </si>
  <si>
    <t>5) Void for uncertainty as to the second preference vote</t>
  </si>
  <si>
    <t>Avon and Somerset Police and Crime Commissioner Election</t>
  </si>
  <si>
    <t>Description</t>
  </si>
  <si>
    <t>Name of Candidate</t>
  </si>
  <si>
    <t>Rejection Reason</t>
  </si>
  <si>
    <t>The number of ballot papers rejected at the first count is as follows:</t>
  </si>
  <si>
    <t>Number of first preference votes</t>
  </si>
  <si>
    <t>Number of rejected ballot papers</t>
  </si>
  <si>
    <t>(a)     ballot papers which do not bear the official mark</t>
  </si>
  <si>
    <t>(b)     ballot papers on which more than one first preference vote is given</t>
  </si>
  <si>
    <t>(c)     ballot papers on which anything is written or marked by which the voter can be identified</t>
  </si>
  <si>
    <t xml:space="preserve">(d)     ballot papers which are unmarked as to the first preference vote      </t>
  </si>
  <si>
    <t>(e)     ballot papers which are void for uncertainty as to the first preference vote</t>
  </si>
  <si>
    <t>TOTAL NUMBER OF REJECTED BALLOT PAPERS</t>
  </si>
  <si>
    <t>The total number of first preference votes given for each of the candidates is as follows:</t>
  </si>
  <si>
    <t>TOTAL NUMBER OF FIRST PREFERENCE VOTES</t>
  </si>
  <si>
    <t>Statement of local result at the conclusion of the first count</t>
  </si>
  <si>
    <t>Statement of local result as to the counting of second preference votes</t>
  </si>
  <si>
    <t>The total number of second preference votes given for each of the candidates remaining in the contest is as follows:</t>
  </si>
  <si>
    <t>The number of ballot papers rejected at the counting of second preference votes is as follows:</t>
  </si>
  <si>
    <t>Number of second preference votes</t>
  </si>
  <si>
    <t>Candidates not remaining in the contest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</si>
  <si>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</si>
  <si>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</si>
  <si>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</si>
  <si>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The total number of ballot papers verified at the conclusion of the first count is:</t>
  </si>
  <si>
    <t>The total number of ballot papers verified at the counting of second preference votes is:</t>
  </si>
  <si>
    <t>TOTAL NUMBER OF SECOND PREFERENCE VOTES</t>
  </si>
  <si>
    <t>(11)</t>
  </si>
  <si>
    <t>(12)</t>
  </si>
  <si>
    <t>(13)</t>
  </si>
  <si>
    <t>Statement as to the local result of the verification</t>
  </si>
  <si>
    <t>Date:</t>
  </si>
  <si>
    <t>TOTALS</t>
  </si>
  <si>
    <t>The total number of ballot papers verified in this voting area is:</t>
  </si>
  <si>
    <r>
      <t xml:space="preserve">The turnout in </t>
    </r>
    <r>
      <rPr>
        <sz val="12"/>
        <rFont val="Arial"/>
        <family val="2"/>
      </rPr>
      <t>this voting area</t>
    </r>
    <r>
      <rPr>
        <sz val="12"/>
        <color theme="1"/>
        <rFont val="Arial"/>
        <family val="2"/>
      </rPr>
      <t xml:space="preserve"> is:</t>
    </r>
  </si>
  <si>
    <t>Local Returning Officer Name</t>
  </si>
  <si>
    <t>Local Returning Officer Signature</t>
  </si>
  <si>
    <t>(Local Returning Officer)</t>
  </si>
  <si>
    <t>Number of ballot papers adjudicated as good</t>
  </si>
  <si>
    <t>Variance:</t>
  </si>
  <si>
    <t>2) More than one first preference vote</t>
  </si>
  <si>
    <t>1) Want of official mark</t>
  </si>
  <si>
    <t>4) Unmarked as to the first preference vote</t>
  </si>
  <si>
    <t>The turnout in this voting area is:</t>
  </si>
  <si>
    <t>2) More than one second preference vote</t>
  </si>
  <si>
    <t>4) Unmarked as to the second preference vote</t>
  </si>
  <si>
    <t>BARKER</t>
  </si>
  <si>
    <t>LAKE</t>
  </si>
  <si>
    <t>SHEARER</t>
  </si>
  <si>
    <t>SHELFORD</t>
  </si>
  <si>
    <t>SMITH</t>
  </si>
  <si>
    <t>Postal 1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</si>
  <si>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</si>
  <si>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</si>
  <si>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</si>
  <si>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</si>
  <si>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</si>
  <si>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</si>
  <si>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</si>
  <si>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</si>
  <si>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</si>
  <si>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</si>
  <si>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</si>
  <si>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</si>
  <si>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</si>
  <si>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</si>
  <si>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POSTAL VOTERS as at date of poll:</t>
  </si>
  <si>
    <t>Thursday 6 May 2021</t>
  </si>
  <si>
    <t>The electorate on Thursday 6 May 2021 for this voting area  is:</t>
  </si>
  <si>
    <t>Friday 7 May 2021</t>
  </si>
  <si>
    <t>Voting Area:</t>
  </si>
  <si>
    <t>voting area at the Avon and Somerset Police and Crime Commissioner election on Thursday 6 May 2021, I hereby certify that:</t>
  </si>
  <si>
    <t xml:space="preserve">As the Local Returning Officer for  </t>
  </si>
  <si>
    <t>TOTAL NUMBER OF VERIFIED
BALLOT PAPERS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</si>
  <si>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</si>
  <si>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</si>
  <si>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</si>
  <si>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</si>
  <si>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</si>
  <si>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</si>
  <si>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</si>
  <si>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</si>
  <si>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</si>
  <si>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</si>
  <si>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</si>
  <si>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</si>
  <si>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</si>
  <si>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</si>
  <si>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Team Number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</si>
  <si>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</si>
  <si>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</si>
  <si>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</si>
  <si>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</si>
  <si>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</si>
  <si>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</si>
  <si>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</si>
  <si>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</si>
  <si>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</si>
  <si>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</si>
  <si>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</si>
  <si>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</si>
  <si>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</si>
  <si>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</si>
  <si>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Adjudicated Ballot Papers</t>
  </si>
  <si>
    <t>Doubtfuls 1</t>
  </si>
  <si>
    <t>Doubtfuls 2</t>
  </si>
  <si>
    <t>Doubtfuls 3</t>
  </si>
  <si>
    <t>Doubtfuls 4</t>
  </si>
  <si>
    <t xml:space="preserve">No. of doubtful ballot papers </t>
  </si>
  <si>
    <t>TOTAL
DOUBTFULS</t>
  </si>
  <si>
    <t xml:space="preserve">Stage 1 Adjudication </t>
  </si>
  <si>
    <t>Total
COUNTED</t>
  </si>
  <si>
    <t>Total
VERIFIED</t>
  </si>
  <si>
    <t>Total for ADJUDICATION</t>
  </si>
  <si>
    <t>Total DETERMINED</t>
  </si>
  <si>
    <t>Total REJECTED</t>
  </si>
  <si>
    <t>1)
No official mark</t>
  </si>
  <si>
    <t>2)
Voting for more than one first preference vote</t>
  </si>
  <si>
    <t>3)
Writing or mark by which the voter can be identified</t>
  </si>
  <si>
    <t>4)
Unmarked</t>
  </si>
  <si>
    <t>5)
Void for uncertainty as to the first preference vote</t>
  </si>
  <si>
    <t>Rejection Category Totals</t>
  </si>
  <si>
    <t>Stage 1
Count Summary</t>
  </si>
  <si>
    <t>Stage 1
Teams Detail</t>
  </si>
  <si>
    <t>Stage 1
Rejected Detail</t>
  </si>
  <si>
    <t>Rejection reason</t>
  </si>
  <si>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Adjudication Team Total (A + B):</t>
    </r>
  </si>
  <si>
    <t>Total votes REJECTED  (A):</t>
  </si>
  <si>
    <t>Total votes VALID (B):</t>
  </si>
  <si>
    <t>No. of Papers to Stage 2</t>
  </si>
  <si>
    <t>Total
Doubtfuls</t>
  </si>
  <si>
    <t>Stage 2
Teams Detail</t>
  </si>
  <si>
    <t>Stage 2 Adjudication</t>
  </si>
  <si>
    <t>Names of Candidates</t>
  </si>
  <si>
    <t>Voting Area</t>
  </si>
  <si>
    <t>Electorate on 28 April</t>
  </si>
  <si>
    <t>&lt;&lt;INSERT ELECTORATE ON 06/05/2021&gt;&gt;</t>
  </si>
  <si>
    <t>Electorate on 6 May</t>
  </si>
  <si>
    <t>Postal voters on 6 May</t>
  </si>
  <si>
    <t>Verification Detail</t>
  </si>
  <si>
    <t>NUMBER OF BALLOT PAPERS ISSUED BY LRO</t>
  </si>
  <si>
    <t>NUMBER OF BALLOT PAPERS ISSUED BY PO</t>
  </si>
  <si>
    <t>NUMBER OF  SPOILT BALLOT PAPERS</t>
  </si>
  <si>
    <t>NUMBER OF UNUSED BALLOT PAPERS</t>
  </si>
  <si>
    <t>NUMBER OF BALLOT PAPERS FOUND IN BOX</t>
  </si>
  <si>
    <t>POSTAL 1</t>
  </si>
  <si>
    <t>NUMBER OF SPOILT BALLOT PAPERS</t>
  </si>
  <si>
    <t>Team number (just the number)</t>
  </si>
  <si>
    <t>Team 7 (with Stage 1 adjudication)</t>
  </si>
  <si>
    <t xml:space="preserve">Polling Station
ELECTORATE as at date of poll: </t>
  </si>
  <si>
    <t>Polling Station
Turnout</t>
  </si>
  <si>
    <t>Postal Voters
Turnout</t>
  </si>
  <si>
    <t>Verified Postal votes</t>
  </si>
  <si>
    <t>(10A)</t>
  </si>
  <si>
    <t>Labour Party</t>
  </si>
  <si>
    <t>Green Party</t>
  </si>
  <si>
    <t>Liberal Democrat</t>
  </si>
  <si>
    <t>The Conservative Party Candidate</t>
  </si>
  <si>
    <t>Independent</t>
  </si>
  <si>
    <t>BARKER, Kerry</t>
  </si>
  <si>
    <t>LAKE, Cleo Alberta</t>
  </si>
  <si>
    <t>SHEARER, Heather</t>
  </si>
  <si>
    <t>SHELFORD, Mark Grosvenor McNeill</t>
  </si>
  <si>
    <t>SMITH, John</t>
  </si>
  <si>
    <t>TARGET Candidate figure</t>
  </si>
  <si>
    <t>Election of the Police and Crime Commissioner for the Avon and Somerset Police Area</t>
  </si>
  <si>
    <t>The total number of verified ballot papers recorded from the polling stations ballot boxes is:</t>
  </si>
  <si>
    <t>The total number of verified ballot papers recorded from the postal voters ballot boxes is:</t>
  </si>
  <si>
    <t>voting area at the Avon and Somerset Police and Crime Commissioner election on Thursday 6 May 2021, I hereby declare that:</t>
  </si>
  <si>
    <t xml:space="preserve">Central United Reform Church </t>
  </si>
  <si>
    <t xml:space="preserve">St John's Church Hall </t>
  </si>
  <si>
    <t>St Mary's Church Hall</t>
  </si>
  <si>
    <t xml:space="preserve">University of Bath Library </t>
  </si>
  <si>
    <t>Claverton Down Community Hall</t>
  </si>
  <si>
    <t xml:space="preserve">St Andrew's Community Church </t>
  </si>
  <si>
    <t xml:space="preserve">The Hub </t>
  </si>
  <si>
    <t xml:space="preserve">Union Chapel </t>
  </si>
  <si>
    <t>Percy Community Centre</t>
  </si>
  <si>
    <t>St John the Evangelist</t>
  </si>
  <si>
    <t>Assembly Rooms</t>
  </si>
  <si>
    <t>New Oriel Hall</t>
  </si>
  <si>
    <t>Swainswick Gardens Community Hall</t>
  </si>
  <si>
    <t>Walcot Rugby Football Club</t>
  </si>
  <si>
    <t xml:space="preserve">St Stephen's Church </t>
  </si>
  <si>
    <t>St Mary's Parish Centre</t>
  </si>
  <si>
    <t>Hillside Community Centre</t>
  </si>
  <si>
    <t>Emmanuel Church</t>
  </si>
  <si>
    <t>Weston Hub</t>
  </si>
  <si>
    <t>Kelston Village Hall</t>
  </si>
  <si>
    <t>Sladebrook Evangelical Church Hall</t>
  </si>
  <si>
    <t xml:space="preserve">Odd Down Community Centre </t>
  </si>
  <si>
    <t>St Martin's Garden Childrens Centre</t>
  </si>
  <si>
    <t xml:space="preserve">Hayesfield Girls' School </t>
  </si>
  <si>
    <t xml:space="preserve">St Bartholomew's Church Centre </t>
  </si>
  <si>
    <t xml:space="preserve">St Barnabas Church </t>
  </si>
  <si>
    <t>Weston Methodist Church Hall</t>
  </si>
  <si>
    <t xml:space="preserve">Ascension Church </t>
  </si>
  <si>
    <t xml:space="preserve">The Hut </t>
  </si>
  <si>
    <t>Twerton Millennium Village Hall</t>
  </si>
  <si>
    <t xml:space="preserve">Oldfield Park Baptist Church </t>
  </si>
  <si>
    <t>St Swithin's Church</t>
  </si>
  <si>
    <t xml:space="preserve">Southside Youth Centre </t>
  </si>
  <si>
    <t xml:space="preserve">Riverside Youth Hub </t>
  </si>
  <si>
    <t>Belvoir Castle Public House</t>
  </si>
  <si>
    <t>Weston Free Church (Moravian Church)</t>
  </si>
  <si>
    <t>All Saints Church Centre</t>
  </si>
  <si>
    <t>Widcombe Social Club</t>
  </si>
  <si>
    <t xml:space="preserve">St Mark's Community Centre </t>
  </si>
  <si>
    <t xml:space="preserve">St Luke's Church </t>
  </si>
  <si>
    <t>Beechen Cliff Methodist Church Hall</t>
  </si>
  <si>
    <t>Bathampton Methodist Church</t>
  </si>
  <si>
    <t>Batheaston Youth Club</t>
  </si>
  <si>
    <t>The Community Centre</t>
  </si>
  <si>
    <t>St Mary's Church</t>
  </si>
  <si>
    <t>Camerton Community Hall</t>
  </si>
  <si>
    <t xml:space="preserve">Dunkerton Parish Hall </t>
  </si>
  <si>
    <t>Tunley Recreation Centre</t>
  </si>
  <si>
    <t>The Salem Christian Centre</t>
  </si>
  <si>
    <t>Freshford Village Memorial Hall</t>
  </si>
  <si>
    <t xml:space="preserve">Hinton Charterhouse Memorial Hall </t>
  </si>
  <si>
    <t>Combe Hay Partish Church</t>
  </si>
  <si>
    <t>Marksbury Village Hall</t>
  </si>
  <si>
    <t>Monkton Combe Village Hall</t>
  </si>
  <si>
    <t>Priston Village Hall</t>
  </si>
  <si>
    <t>Shoscombe Village Hall</t>
  </si>
  <si>
    <t>South Stoke Village Hall</t>
  </si>
  <si>
    <t>Wellow Sports Pavilion</t>
  </si>
  <si>
    <t>The Old School Room</t>
  </si>
  <si>
    <t>St Andrew's Church Hall</t>
  </si>
  <si>
    <t xml:space="preserve">Compton Martin Village Hall </t>
  </si>
  <si>
    <t>Nempnett Village Hall</t>
  </si>
  <si>
    <t>The YDA Hall</t>
  </si>
  <si>
    <t>Bishop Sutton Village Hall</t>
  </si>
  <si>
    <t>Ubley Village Hall</t>
  </si>
  <si>
    <t>Chelwood Village Hall</t>
  </si>
  <si>
    <t>Clutton Village Hall</t>
  </si>
  <si>
    <t>Farmborough Memorial Hall</t>
  </si>
  <si>
    <t>Farrington Gurney Village Hall</t>
  </si>
  <si>
    <t>The Post House</t>
  </si>
  <si>
    <t>High Littleton Recreation Club</t>
  </si>
  <si>
    <t>Keynsham Masonic Hall</t>
  </si>
  <si>
    <t>Keynsham Rugby Club</t>
  </si>
  <si>
    <t>Stirling Way Community Room</t>
  </si>
  <si>
    <t>St Francis Church</t>
  </si>
  <si>
    <t>The Pavilion</t>
  </si>
  <si>
    <t>Hinton Blewett Village Hall</t>
  </si>
  <si>
    <t>Temple Cloud Village Hall</t>
  </si>
  <si>
    <t>West Harptree Memorial Hall</t>
  </si>
  <si>
    <t>Welton Vale Community Room</t>
  </si>
  <si>
    <t xml:space="preserve">The Salvation Army </t>
  </si>
  <si>
    <t>Council Chamber</t>
  </si>
  <si>
    <t xml:space="preserve">Prattens Westfield Amateur Sports Club </t>
  </si>
  <si>
    <t>Orchard Community Hall</t>
  </si>
  <si>
    <t>Wesley Hall</t>
  </si>
  <si>
    <t>Paulton Rovers Football Club</t>
  </si>
  <si>
    <t>Beacon Hall</t>
  </si>
  <si>
    <t xml:space="preserve">The Hive Community Centre </t>
  </si>
  <si>
    <t>Pensford Memorial Hall</t>
  </si>
  <si>
    <t xml:space="preserve">Whitchurch Village Community Hall </t>
  </si>
  <si>
    <t>Writhlington Village Hall</t>
  </si>
  <si>
    <t xml:space="preserve">Whisty Community Centre </t>
  </si>
  <si>
    <t>Victoria Hall</t>
  </si>
  <si>
    <t>The Lamb Inn</t>
  </si>
  <si>
    <t>Haydon Que Club</t>
  </si>
  <si>
    <t>Compton Dando Village Hall</t>
  </si>
  <si>
    <t>Corston Village Hall</t>
  </si>
  <si>
    <t>Newton St Loe Village Hall</t>
  </si>
  <si>
    <t>Saltford Hall</t>
  </si>
  <si>
    <t>Conygre Hall</t>
  </si>
  <si>
    <t xml:space="preserve">Westfield Sports &amp; Community Centre </t>
  </si>
  <si>
    <t>St Peter's Church Hall</t>
  </si>
  <si>
    <t>Stanton Drew Village Hall</t>
  </si>
  <si>
    <t>Bath &amp; North East Somerset Council</t>
  </si>
  <si>
    <t>Will Godfrey</t>
  </si>
  <si>
    <t>South Somerset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</si>
</sst>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92D050"/>
      </left>
      <right style="thin">
        <color indexed="64"/>
      </right>
      <top style="medium">
        <color rgb="FF92D050"/>
      </top>
      <bottom/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92D050"/>
      </bottom>
      <diagonal/>
    </border>
    <border>
      <left/>
      <right style="thin">
        <color indexed="64"/>
      </right>
      <top style="thin">
        <color indexed="64"/>
      </top>
      <bottom style="medium">
        <color rgb="FF92D050"/>
      </bottom>
      <diagonal/>
    </border>
    <border>
      <left style="thin">
        <color indexed="64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indexed="64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indexed="64"/>
      </right>
      <top/>
      <bottom style="medium">
        <color rgb="FF92D05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92D050"/>
      </right>
      <top style="thin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43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wrapText="1"/>
    </xf>
    <xf numFmtId="164" fontId="6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6" fillId="2" borderId="6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6" fillId="2" borderId="1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/>
    <xf numFmtId="3" fontId="5" fillId="2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/>
    </xf>
    <xf numFmtId="10" fontId="1" fillId="2" borderId="0" xfId="0" applyNumberFormat="1" applyFont="1" applyFill="1"/>
    <xf numFmtId="0" fontId="3" fillId="2" borderId="0" xfId="0" applyFont="1" applyFill="1"/>
    <xf numFmtId="0" fontId="1" fillId="2" borderId="1" xfId="0" applyFont="1" applyFill="1" applyBorder="1"/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0" fontId="11" fillId="6" borderId="1" xfId="0" applyNumberFormat="1" applyFont="1" applyFill="1" applyBorder="1" applyProtection="1"/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/>
    </xf>
    <xf numFmtId="0" fontId="11" fillId="6" borderId="11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6" fillId="2" borderId="0" xfId="0" applyFont="1" applyFill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Protection="1">
      <protection locked="0"/>
    </xf>
    <xf numFmtId="164" fontId="5" fillId="2" borderId="12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 textRotation="45" wrapText="1"/>
    </xf>
    <xf numFmtId="164" fontId="6" fillId="2" borderId="16" xfId="0" applyNumberFormat="1" applyFont="1" applyFill="1" applyBorder="1" applyAlignment="1">
      <alignment horizontal="left" textRotation="45" wrapText="1"/>
    </xf>
    <xf numFmtId="164" fontId="6" fillId="0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/>
    <xf numFmtId="164" fontId="6" fillId="2" borderId="16" xfId="0" applyNumberFormat="1" applyFont="1" applyFill="1" applyBorder="1" applyAlignment="1">
      <alignment horizontal="right" wrapText="1"/>
    </xf>
    <xf numFmtId="3" fontId="6" fillId="2" borderId="16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textRotation="90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left" vertical="center" wrapText="1" shrinkToFit="1"/>
    </xf>
    <xf numFmtId="0" fontId="10" fillId="0" borderId="0" xfId="0" applyFont="1"/>
    <xf numFmtId="0" fontId="14" fillId="12" borderId="1" xfId="0" applyFont="1" applyFill="1" applyBorder="1" applyAlignment="1">
      <alignment horizontal="left" vertical="center" wrapText="1"/>
    </xf>
    <xf numFmtId="0" fontId="10" fillId="0" borderId="12" xfId="0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17" fillId="0" borderId="0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/>
    <xf numFmtId="1" fontId="5" fillId="0" borderId="12" xfId="0" applyNumberFormat="1" applyFont="1" applyFill="1" applyBorder="1" applyProtection="1">
      <protection locked="0"/>
    </xf>
    <xf numFmtId="3" fontId="10" fillId="0" borderId="24" xfId="0" applyNumberFormat="1" applyFont="1" applyBorder="1"/>
    <xf numFmtId="1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left" vertical="top" wrapText="1"/>
    </xf>
    <xf numFmtId="0" fontId="26" fillId="2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22" fillId="0" borderId="0" xfId="0" applyFont="1" applyAlignment="1"/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0" fontId="2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 vertical="center" textRotation="90" wrapText="1"/>
    </xf>
    <xf numFmtId="0" fontId="6" fillId="15" borderId="2" xfId="0" applyFont="1" applyFill="1" applyBorder="1" applyAlignment="1">
      <alignment horizontal="center" vertical="center" textRotation="90" wrapText="1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6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10" borderId="1" xfId="0" applyFont="1" applyFill="1" applyBorder="1" applyAlignment="1">
      <alignment horizontal="center" vertical="center" textRotation="90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 wrapText="1"/>
    </xf>
    <xf numFmtId="0" fontId="6" fillId="15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45" wrapText="1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16" borderId="1" xfId="0" applyFont="1" applyFill="1" applyBorder="1" applyAlignment="1">
      <alignment horizontal="center" vertical="center" textRotation="90"/>
    </xf>
    <xf numFmtId="164" fontId="6" fillId="2" borderId="16" xfId="0" applyNumberFormat="1" applyFont="1" applyFill="1" applyBorder="1" applyAlignment="1">
      <alignment horizontal="left" textRotation="90" wrapText="1"/>
    </xf>
    <xf numFmtId="164" fontId="5" fillId="2" borderId="16" xfId="0" applyNumberFormat="1" applyFont="1" applyFill="1" applyBorder="1" applyAlignment="1">
      <alignment horizontal="left" textRotation="90" wrapText="1"/>
    </xf>
    <xf numFmtId="0" fontId="6" fillId="2" borderId="16" xfId="0" applyFont="1" applyFill="1" applyBorder="1" applyAlignment="1">
      <alignment horizontal="left" textRotation="90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left" textRotation="90" wrapText="1"/>
    </xf>
    <xf numFmtId="164" fontId="6" fillId="2" borderId="1" xfId="0" applyNumberFormat="1" applyFont="1" applyFill="1" applyBorder="1" applyAlignment="1">
      <alignment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164" fontId="5" fillId="4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4" fontId="6" fillId="0" borderId="13" xfId="0" applyNumberFormat="1" applyFont="1" applyFill="1" applyBorder="1" applyAlignment="1" applyProtection="1">
      <alignment vertical="center" wrapText="1"/>
      <protection locked="0"/>
    </xf>
    <xf numFmtId="164" fontId="6" fillId="16" borderId="1" xfId="0" applyNumberFormat="1" applyFont="1" applyFill="1" applyBorder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horizontal="left" textRotation="90" wrapText="1"/>
    </xf>
    <xf numFmtId="1" fontId="5" fillId="16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10" fontId="3" fillId="2" borderId="2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6" borderId="0" xfId="0" applyFont="1" applyFill="1"/>
    <xf numFmtId="1" fontId="30" fillId="6" borderId="1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30" fillId="10" borderId="13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vertical="center" wrapText="1"/>
    </xf>
    <xf numFmtId="0" fontId="30" fillId="10" borderId="10" xfId="0" applyFont="1" applyFill="1" applyBorder="1" applyAlignment="1">
      <alignment horizontal="center" vertical="center" wrapText="1"/>
    </xf>
    <xf numFmtId="1" fontId="30" fillId="10" borderId="45" xfId="0" applyNumberFormat="1" applyFont="1" applyFill="1" applyBorder="1"/>
    <xf numFmtId="0" fontId="30" fillId="6" borderId="50" xfId="0" applyFont="1" applyFill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" fillId="6" borderId="50" xfId="0" applyFont="1" applyFill="1" applyBorder="1"/>
    <xf numFmtId="0" fontId="7" fillId="6" borderId="5" xfId="0" applyFont="1" applyFill="1" applyBorder="1"/>
    <xf numFmtId="0" fontId="30" fillId="6" borderId="33" xfId="0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vertical="center" textRotation="90"/>
    </xf>
    <xf numFmtId="0" fontId="6" fillId="14" borderId="2" xfId="0" applyFont="1" applyFill="1" applyBorder="1" applyAlignment="1">
      <alignment horizontal="center" textRotation="90" wrapText="1"/>
    </xf>
    <xf numFmtId="0" fontId="0" fillId="2" borderId="0" xfId="0" applyFill="1" applyAlignment="1">
      <alignment vertical="center"/>
    </xf>
    <xf numFmtId="0" fontId="6" fillId="0" borderId="2" xfId="0" applyFont="1" applyFill="1" applyBorder="1" applyAlignment="1">
      <alignment horizontal="center" textRotation="90"/>
    </xf>
    <xf numFmtId="164" fontId="6" fillId="2" borderId="16" xfId="0" applyNumberFormat="1" applyFont="1" applyFill="1" applyBorder="1" applyAlignment="1">
      <alignment textRotation="90" wrapText="1"/>
    </xf>
    <xf numFmtId="1" fontId="30" fillId="18" borderId="44" xfId="0" applyNumberFormat="1" applyFont="1" applyFill="1" applyBorder="1"/>
    <xf numFmtId="1" fontId="30" fillId="18" borderId="43" xfId="0" applyNumberFormat="1" applyFont="1" applyFill="1" applyBorder="1"/>
    <xf numFmtId="0" fontId="6" fillId="15" borderId="2" xfId="0" applyFont="1" applyFill="1" applyBorder="1" applyAlignment="1">
      <alignment horizontal="center" textRotation="90" wrapText="1"/>
    </xf>
    <xf numFmtId="0" fontId="6" fillId="13" borderId="2" xfId="0" applyFont="1" applyFill="1" applyBorder="1" applyAlignment="1">
      <alignment horizontal="center" textRotation="90" wrapText="1"/>
    </xf>
    <xf numFmtId="0" fontId="6" fillId="12" borderId="2" xfId="0" applyFont="1" applyFill="1" applyBorder="1" applyAlignment="1">
      <alignment horizontal="center" textRotation="90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8" borderId="13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14" borderId="13" xfId="0" applyFont="1" applyFill="1" applyBorder="1" applyAlignment="1" applyProtection="1">
      <alignment horizontal="left"/>
      <protection locked="0"/>
    </xf>
    <xf numFmtId="0" fontId="5" fillId="14" borderId="14" xfId="0" applyFont="1" applyFill="1" applyBorder="1" applyAlignment="1" applyProtection="1">
      <alignment horizontal="left"/>
      <protection locked="0"/>
    </xf>
    <xf numFmtId="0" fontId="5" fillId="15" borderId="13" xfId="0" applyFont="1" applyFill="1" applyBorder="1" applyAlignment="1" applyProtection="1">
      <alignment horizontal="left"/>
      <protection locked="0"/>
    </xf>
    <xf numFmtId="0" fontId="5" fillId="15" borderId="14" xfId="0" applyFont="1" applyFill="1" applyBorder="1" applyAlignment="1" applyProtection="1">
      <alignment horizontal="left"/>
      <protection locked="0"/>
    </xf>
    <xf numFmtId="0" fontId="5" fillId="13" borderId="13" xfId="0" applyFont="1" applyFill="1" applyBorder="1" applyAlignment="1" applyProtection="1">
      <alignment horizontal="left"/>
      <protection locked="0"/>
    </xf>
    <xf numFmtId="0" fontId="5" fillId="13" borderId="1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wrapText="1"/>
    </xf>
    <xf numFmtId="0" fontId="5" fillId="3" borderId="1" xfId="0" applyFont="1" applyFill="1" applyBorder="1" applyProtection="1">
      <protection locked="0"/>
    </xf>
    <xf numFmtId="0" fontId="6" fillId="2" borderId="0" xfId="0" applyFont="1" applyFill="1"/>
    <xf numFmtId="15" fontId="5" fillId="6" borderId="0" xfId="0" applyNumberFormat="1" applyFont="1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/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2" fillId="6" borderId="0" xfId="0" applyFont="1" applyFill="1" applyAlignment="1">
      <alignment vertical="top" wrapText="1"/>
    </xf>
    <xf numFmtId="0" fontId="22" fillId="6" borderId="0" xfId="0" applyFont="1" applyFill="1" applyAlignment="1"/>
    <xf numFmtId="0" fontId="0" fillId="6" borderId="0" xfId="0" applyFill="1" applyAlignment="1">
      <alignment vertical="center"/>
    </xf>
    <xf numFmtId="49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/>
    <xf numFmtId="3" fontId="10" fillId="2" borderId="0" xfId="0" applyNumberFormat="1" applyFont="1" applyFill="1"/>
    <xf numFmtId="3" fontId="1" fillId="2" borderId="0" xfId="0" applyNumberFormat="1" applyFont="1" applyFill="1"/>
    <xf numFmtId="3" fontId="5" fillId="2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30" fillId="17" borderId="48" xfId="0" applyNumberFormat="1" applyFont="1" applyFill="1" applyBorder="1"/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wrapText="1"/>
    </xf>
    <xf numFmtId="1" fontId="30" fillId="19" borderId="43" xfId="0" applyNumberFormat="1" applyFont="1" applyFill="1" applyBorder="1"/>
    <xf numFmtId="1" fontId="30" fillId="19" borderId="44" xfId="0" applyNumberFormat="1" applyFont="1" applyFill="1" applyBorder="1"/>
    <xf numFmtId="1" fontId="30" fillId="19" borderId="46" xfId="0" applyNumberFormat="1" applyFont="1" applyFill="1" applyBorder="1"/>
    <xf numFmtId="1" fontId="30" fillId="19" borderId="47" xfId="0" applyNumberFormat="1" applyFont="1" applyFill="1" applyBorder="1"/>
    <xf numFmtId="164" fontId="6" fillId="4" borderId="1" xfId="0" applyNumberFormat="1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Protection="1">
      <protection locked="0"/>
    </xf>
    <xf numFmtId="0" fontId="10" fillId="8" borderId="1" xfId="0" applyFont="1" applyFill="1" applyBorder="1" applyAlignment="1">
      <alignment horizontal="left" vertical="center" wrapText="1" shrinkToFit="1"/>
    </xf>
    <xf numFmtId="0" fontId="10" fillId="14" borderId="1" xfId="0" applyFont="1" applyFill="1" applyBorder="1" applyAlignment="1">
      <alignment horizontal="left" vertical="center" wrapText="1" shrinkToFit="1"/>
    </xf>
    <xf numFmtId="0" fontId="10" fillId="15" borderId="1" xfId="0" applyFont="1" applyFill="1" applyBorder="1" applyAlignment="1">
      <alignment horizontal="left" vertical="center" wrapText="1" shrinkToFit="1"/>
    </xf>
    <xf numFmtId="0" fontId="10" fillId="13" borderId="1" xfId="0" applyFont="1" applyFill="1" applyBorder="1" applyAlignment="1">
      <alignment horizontal="left" vertical="center" wrapText="1" shrinkToFit="1"/>
    </xf>
    <xf numFmtId="0" fontId="10" fillId="11" borderId="1" xfId="0" applyFont="1" applyFill="1" applyBorder="1" applyAlignment="1">
      <alignment horizontal="left" vertical="center" wrapText="1" shrinkToFit="1"/>
    </xf>
    <xf numFmtId="3" fontId="0" fillId="4" borderId="1" xfId="0" applyNumberFormat="1" applyFill="1" applyBorder="1"/>
    <xf numFmtId="1" fontId="10" fillId="4" borderId="1" xfId="0" applyNumberFormat="1" applyFont="1" applyFill="1" applyBorder="1"/>
    <xf numFmtId="1" fontId="30" fillId="19" borderId="53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3" fontId="2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10" fontId="2" fillId="2" borderId="0" xfId="1" applyNumberFormat="1" applyFont="1" applyFill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center" wrapText="1"/>
    </xf>
    <xf numFmtId="0" fontId="5" fillId="11" borderId="13" xfId="0" applyFont="1" applyFill="1" applyBorder="1" applyAlignment="1" applyProtection="1">
      <protection locked="0"/>
    </xf>
    <xf numFmtId="0" fontId="5" fillId="11" borderId="14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3" fontId="10" fillId="0" borderId="11" xfId="0" applyNumberFormat="1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 wrapText="1" shrinkToFit="1"/>
    </xf>
    <xf numFmtId="3" fontId="19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17" fillId="0" borderId="11" xfId="0" applyNumberFormat="1" applyFont="1" applyBorder="1" applyAlignment="1" applyProtection="1">
      <alignment horizontal="right" vertical="center" wrapText="1"/>
      <protection locked="0"/>
    </xf>
    <xf numFmtId="3" fontId="21" fillId="0" borderId="24" xfId="0" applyNumberFormat="1" applyFont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3" fontId="5" fillId="3" borderId="1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6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0" fillId="2" borderId="18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5" fillId="6" borderId="0" xfId="0" applyFont="1" applyFill="1"/>
    <xf numFmtId="0" fontId="10" fillId="6" borderId="0" xfId="0" applyFont="1" applyFill="1"/>
    <xf numFmtId="0" fontId="2" fillId="2" borderId="6" xfId="0" applyFont="1" applyFill="1" applyBorder="1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 wrapText="1"/>
    </xf>
    <xf numFmtId="0" fontId="1" fillId="6" borderId="52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right" vertical="center"/>
    </xf>
    <xf numFmtId="0" fontId="30" fillId="14" borderId="35" xfId="0" applyFont="1" applyFill="1" applyBorder="1" applyAlignment="1">
      <alignment horizontal="left" vertical="center" wrapText="1" shrinkToFit="1"/>
    </xf>
    <xf numFmtId="0" fontId="30" fillId="14" borderId="36" xfId="0" applyFont="1" applyFill="1" applyBorder="1" applyAlignment="1">
      <alignment horizontal="left" vertical="center" wrapText="1" shrinkToFit="1"/>
    </xf>
    <xf numFmtId="0" fontId="30" fillId="15" borderId="35" xfId="0" applyFont="1" applyFill="1" applyBorder="1" applyAlignment="1">
      <alignment horizontal="left" vertical="center" wrapText="1" shrinkToFit="1"/>
    </xf>
    <xf numFmtId="0" fontId="30" fillId="15" borderId="36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right" vertical="center"/>
    </xf>
    <xf numFmtId="0" fontId="30" fillId="10" borderId="32" xfId="0" applyFont="1" applyFill="1" applyBorder="1" applyAlignment="1">
      <alignment horizontal="right" vertical="center"/>
    </xf>
    <xf numFmtId="0" fontId="30" fillId="8" borderId="35" xfId="0" applyFont="1" applyFill="1" applyBorder="1" applyAlignment="1">
      <alignment horizontal="left" vertical="center" wrapText="1" shrinkToFit="1"/>
    </xf>
    <xf numFmtId="0" fontId="30" fillId="8" borderId="36" xfId="0" applyFont="1" applyFill="1" applyBorder="1" applyAlignment="1">
      <alignment horizontal="left" vertical="center" wrapText="1" shrinkToFit="1"/>
    </xf>
    <xf numFmtId="0" fontId="30" fillId="12" borderId="35" xfId="0" applyFont="1" applyFill="1" applyBorder="1" applyAlignment="1">
      <alignment horizontal="left" vertical="center" wrapText="1" shrinkToFit="1"/>
    </xf>
    <xf numFmtId="0" fontId="30" fillId="12" borderId="36" xfId="0" applyFont="1" applyFill="1" applyBorder="1" applyAlignment="1">
      <alignment horizontal="left" vertical="center" wrapText="1" shrinkToFit="1"/>
    </xf>
    <xf numFmtId="0" fontId="30" fillId="13" borderId="40" xfId="0" applyFont="1" applyFill="1" applyBorder="1" applyAlignment="1">
      <alignment horizontal="left" vertical="center" wrapText="1" shrinkToFit="1"/>
    </xf>
    <xf numFmtId="0" fontId="30" fillId="13" borderId="41" xfId="0" applyFont="1" applyFill="1" applyBorder="1" applyAlignment="1">
      <alignment horizontal="left" vertical="center" wrapText="1" shrinkToFit="1"/>
    </xf>
    <xf numFmtId="0" fontId="30" fillId="10" borderId="27" xfId="0" applyFont="1" applyFill="1" applyBorder="1" applyAlignment="1">
      <alignment horizontal="center" vertical="center" textRotation="90"/>
    </xf>
    <xf numFmtId="0" fontId="30" fillId="10" borderId="30" xfId="0" applyFont="1" applyFill="1" applyBorder="1" applyAlignment="1">
      <alignment horizontal="center" vertical="center" textRotation="90"/>
    </xf>
    <xf numFmtId="0" fontId="30" fillId="10" borderId="49" xfId="0" applyFont="1" applyFill="1" applyBorder="1" applyAlignment="1">
      <alignment horizontal="center" vertical="center" textRotation="90"/>
    </xf>
    <xf numFmtId="0" fontId="30" fillId="17" borderId="38" xfId="0" applyFont="1" applyFill="1" applyBorder="1" applyAlignment="1">
      <alignment horizontal="right" vertical="center" wrapText="1"/>
    </xf>
    <xf numFmtId="0" fontId="30" fillId="17" borderId="39" xfId="0" applyFont="1" applyFill="1" applyBorder="1" applyAlignment="1">
      <alignment horizontal="right" vertical="center" wrapText="1"/>
    </xf>
    <xf numFmtId="0" fontId="30" fillId="10" borderId="28" xfId="0" applyFont="1" applyFill="1" applyBorder="1" applyAlignment="1">
      <alignment horizontal="left" vertical="center"/>
    </xf>
    <xf numFmtId="0" fontId="30" fillId="10" borderId="29" xfId="0" applyFont="1" applyFill="1" applyBorder="1" applyAlignment="1">
      <alignment horizontal="left" vertical="center"/>
    </xf>
    <xf numFmtId="0" fontId="30" fillId="10" borderId="13" xfId="0" applyFont="1" applyFill="1" applyBorder="1" applyAlignment="1">
      <alignment horizontal="left" vertical="center" wrapText="1" shrinkToFit="1"/>
    </xf>
    <xf numFmtId="0" fontId="30" fillId="10" borderId="10" xfId="0" applyFont="1" applyFill="1" applyBorder="1" applyAlignment="1">
      <alignment horizontal="left" vertical="center" wrapText="1" shrinkToFit="1"/>
    </xf>
    <xf numFmtId="0" fontId="30" fillId="17" borderId="34" xfId="0" applyFont="1" applyFill="1" applyBorder="1" applyAlignment="1">
      <alignment horizontal="center" vertical="center" textRotation="90" wrapText="1"/>
    </xf>
    <xf numFmtId="0" fontId="30" fillId="17" borderId="37" xfId="0" applyFont="1" applyFill="1" applyBorder="1" applyAlignment="1">
      <alignment horizontal="center" vertical="center" textRotation="90" wrapText="1"/>
    </xf>
    <xf numFmtId="0" fontId="30" fillId="17" borderId="4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30" fillId="10" borderId="31" xfId="0" applyFont="1" applyFill="1" applyBorder="1" applyAlignment="1">
      <alignment horizontal="left" vertical="center"/>
    </xf>
    <xf numFmtId="0" fontId="30" fillId="10" borderId="32" xfId="0" applyFont="1" applyFill="1" applyBorder="1" applyAlignment="1">
      <alignment horizontal="left" vertical="center"/>
    </xf>
    <xf numFmtId="0" fontId="30" fillId="18" borderId="28" xfId="0" applyFont="1" applyFill="1" applyBorder="1" applyAlignment="1">
      <alignment horizontal="left" vertical="center"/>
    </xf>
    <xf numFmtId="0" fontId="30" fillId="18" borderId="29" xfId="0" applyFont="1" applyFill="1" applyBorder="1" applyAlignment="1">
      <alignment horizontal="left" vertical="center"/>
    </xf>
    <xf numFmtId="0" fontId="30" fillId="18" borderId="13" xfId="0" applyFont="1" applyFill="1" applyBorder="1" applyAlignment="1">
      <alignment horizontal="left" vertical="center" wrapText="1" shrinkToFit="1"/>
    </xf>
    <xf numFmtId="0" fontId="30" fillId="18" borderId="10" xfId="0" applyFont="1" applyFill="1" applyBorder="1" applyAlignment="1">
      <alignment horizontal="left" vertical="center" wrapText="1" shrinkToFi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9" fillId="0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3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10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4" fillId="11" borderId="13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horizontal="left" vertical="center"/>
    </xf>
    <xf numFmtId="0" fontId="16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346"/>
  <sheetViews>
    <sheetView zoomScaleNormal="100" workbookViewId="0">
      <selection activeCell="D11" sqref="D11"/>
    </sheetView>
  </sheetViews>
  <sheetFormatPr defaultRowHeight="12.75" x14ac:dyDescent="0.2"/>
  <cols>
    <col min="1" max="1" width="14" customWidth="1"/>
    <col min="2" max="2" width="50.7109375" customWidth="1"/>
    <col min="3" max="3" width="74.42578125" style="115" customWidth="1"/>
    <col min="4" max="4" width="59.7109375" style="90" customWidth="1"/>
    <col min="5" max="5" width="53.28515625" style="90" customWidth="1"/>
  </cols>
  <sheetData>
    <row r="1" spans="1:6" s="90" customFormat="1" ht="20.100000000000001" customHeight="1" x14ac:dyDescent="0.2"/>
    <row r="2" spans="1:6" s="51" customFormat="1" ht="23.25" x14ac:dyDescent="0.35">
      <c r="A2" s="148">
        <v>1</v>
      </c>
      <c r="B2" s="246" t="s">
        <v>189</v>
      </c>
      <c r="C2" s="247" t="s">
        <v>327</v>
      </c>
      <c r="D2" s="250"/>
      <c r="E2" s="249"/>
    </row>
    <row r="3" spans="1:6" s="51" customFormat="1" ht="23.25" x14ac:dyDescent="0.35">
      <c r="A3" s="237"/>
      <c r="B3" s="32"/>
      <c r="C3" s="32"/>
      <c r="D3" s="251"/>
      <c r="E3" s="251"/>
    </row>
    <row r="4" spans="1:6" s="51" customFormat="1" ht="23.25" x14ac:dyDescent="0.35">
      <c r="A4" s="148">
        <v>2</v>
      </c>
      <c r="B4" s="248" t="s">
        <v>40</v>
      </c>
      <c r="C4" s="247" t="s">
        <v>328</v>
      </c>
      <c r="D4" s="251"/>
      <c r="E4" s="251"/>
    </row>
    <row r="5" spans="1:6" s="51" customFormat="1" ht="23.25" x14ac:dyDescent="0.35">
      <c r="A5" s="148"/>
      <c r="B5" s="248"/>
      <c r="C5" s="32"/>
      <c r="D5" s="251"/>
      <c r="E5" s="251"/>
    </row>
    <row r="6" spans="1:6" s="51" customFormat="1" ht="23.25" x14ac:dyDescent="0.35">
      <c r="A6" s="148">
        <v>3</v>
      </c>
      <c r="B6" s="246" t="s">
        <v>190</v>
      </c>
      <c r="C6" s="322">
        <v>139475</v>
      </c>
      <c r="D6" s="250"/>
      <c r="E6" s="249"/>
    </row>
    <row r="7" spans="1:6" s="51" customFormat="1" ht="23.25" x14ac:dyDescent="0.35">
      <c r="A7" s="237"/>
      <c r="B7" s="32"/>
      <c r="C7" s="32"/>
      <c r="D7" s="251"/>
      <c r="E7" s="251"/>
    </row>
    <row r="8" spans="1:6" s="51" customFormat="1" ht="23.25" x14ac:dyDescent="0.35">
      <c r="A8" s="148">
        <v>4</v>
      </c>
      <c r="B8" s="248" t="s">
        <v>192</v>
      </c>
      <c r="C8" s="247" t="s">
        <v>191</v>
      </c>
      <c r="D8" s="251"/>
      <c r="E8" s="251"/>
    </row>
    <row r="9" spans="1:6" s="51" customFormat="1" ht="23.25" x14ac:dyDescent="0.35">
      <c r="A9" s="148"/>
      <c r="B9" s="248"/>
      <c r="C9" s="32"/>
      <c r="D9" s="251"/>
      <c r="E9" s="251"/>
    </row>
    <row r="10" spans="1:6" s="51" customFormat="1" ht="23.25" x14ac:dyDescent="0.35">
      <c r="A10" s="148">
        <v>5</v>
      </c>
      <c r="B10" s="248" t="s">
        <v>193</v>
      </c>
      <c r="C10" s="322">
        <v>27396</v>
      </c>
      <c r="D10" s="251"/>
      <c r="E10" s="251"/>
    </row>
    <row r="11" spans="1:6" s="51" customFormat="1" ht="23.25" x14ac:dyDescent="0.35">
      <c r="A11" s="148"/>
      <c r="B11" s="248"/>
      <c r="C11" s="32"/>
      <c r="D11" s="251"/>
      <c r="E11" s="251"/>
    </row>
    <row r="12" spans="1:6" s="90" customFormat="1" x14ac:dyDescent="0.2"/>
    <row r="13" spans="1:6" s="51" customFormat="1" ht="23.25" x14ac:dyDescent="0.35">
      <c r="A13" s="148">
        <v>6</v>
      </c>
      <c r="B13" s="248" t="s">
        <v>188</v>
      </c>
      <c r="C13" s="32"/>
      <c r="D13" s="32"/>
      <c r="E13" s="32"/>
      <c r="F13" s="276"/>
    </row>
    <row r="14" spans="1:6" s="51" customFormat="1" ht="23.25" x14ac:dyDescent="0.35">
      <c r="A14" s="148"/>
      <c r="B14" s="248"/>
      <c r="C14" s="32"/>
      <c r="D14" s="32"/>
      <c r="E14" s="32"/>
      <c r="F14" s="276"/>
    </row>
    <row r="15" spans="1:6" s="32" customFormat="1" ht="23.25" x14ac:dyDescent="0.35">
      <c r="A15" s="237"/>
      <c r="B15" s="32" t="s">
        <v>12</v>
      </c>
      <c r="C15" s="238" t="s">
        <v>101</v>
      </c>
      <c r="D15" s="238" t="s">
        <v>214</v>
      </c>
      <c r="E15" s="239" t="s">
        <v>209</v>
      </c>
      <c r="F15" s="277"/>
    </row>
    <row r="16" spans="1:6" s="32" customFormat="1" ht="23.25" x14ac:dyDescent="0.35">
      <c r="A16" s="237"/>
      <c r="B16" s="32" t="s">
        <v>13</v>
      </c>
      <c r="C16" s="240" t="s">
        <v>102</v>
      </c>
      <c r="D16" s="240" t="s">
        <v>215</v>
      </c>
      <c r="E16" s="241" t="s">
        <v>210</v>
      </c>
      <c r="F16" s="277"/>
    </row>
    <row r="17" spans="1:6" s="32" customFormat="1" ht="23.25" x14ac:dyDescent="0.35">
      <c r="A17" s="237"/>
      <c r="B17" s="32" t="s">
        <v>14</v>
      </c>
      <c r="C17" s="242" t="s">
        <v>103</v>
      </c>
      <c r="D17" s="242" t="s">
        <v>216</v>
      </c>
      <c r="E17" s="243" t="s">
        <v>211</v>
      </c>
      <c r="F17" s="277"/>
    </row>
    <row r="18" spans="1:6" s="32" customFormat="1" ht="23.25" x14ac:dyDescent="0.35">
      <c r="A18" s="237"/>
      <c r="B18" s="32" t="s">
        <v>15</v>
      </c>
      <c r="C18" s="244" t="s">
        <v>104</v>
      </c>
      <c r="D18" s="244" t="s">
        <v>217</v>
      </c>
      <c r="E18" s="245" t="s">
        <v>212</v>
      </c>
      <c r="F18" s="277"/>
    </row>
    <row r="19" spans="1:6" s="32" customFormat="1" ht="23.25" x14ac:dyDescent="0.35">
      <c r="A19" s="237"/>
      <c r="B19" s="32" t="s">
        <v>16</v>
      </c>
      <c r="C19" s="309" t="s">
        <v>105</v>
      </c>
      <c r="D19" s="309" t="s">
        <v>218</v>
      </c>
      <c r="E19" s="310" t="s">
        <v>213</v>
      </c>
      <c r="F19" s="277"/>
    </row>
    <row r="20" spans="1:6" s="9" customFormat="1" ht="23.25" x14ac:dyDescent="0.35">
      <c r="A20" s="237"/>
      <c r="B20" s="32"/>
      <c r="C20" s="32"/>
      <c r="D20" s="32"/>
      <c r="E20" s="32"/>
      <c r="F20" s="275"/>
    </row>
    <row r="21" spans="1:6" s="90" customFormat="1" x14ac:dyDescent="0.2"/>
    <row r="22" spans="1:6" s="90" customFormat="1" x14ac:dyDescent="0.2"/>
    <row r="23" spans="1:6" s="90" customFormat="1" x14ac:dyDescent="0.2"/>
    <row r="24" spans="1:6" s="90" customFormat="1" x14ac:dyDescent="0.2"/>
    <row r="25" spans="1:6" s="90" customFormat="1" x14ac:dyDescent="0.2"/>
    <row r="26" spans="1:6" s="90" customFormat="1" x14ac:dyDescent="0.2"/>
    <row r="27" spans="1:6" s="90" customFormat="1" x14ac:dyDescent="0.2"/>
    <row r="28" spans="1:6" s="90" customFormat="1" x14ac:dyDescent="0.2"/>
    <row r="29" spans="1:6" s="90" customFormat="1" x14ac:dyDescent="0.2"/>
    <row r="30" spans="1:6" s="90" customFormat="1" x14ac:dyDescent="0.2"/>
    <row r="31" spans="1:6" s="90" customFormat="1" x14ac:dyDescent="0.2"/>
    <row r="32" spans="1:6" s="90" customFormat="1" x14ac:dyDescent="0.2"/>
    <row r="33" s="90" customFormat="1" x14ac:dyDescent="0.2"/>
    <row r="34" s="90" customFormat="1" x14ac:dyDescent="0.2"/>
    <row r="35" s="90" customFormat="1" x14ac:dyDescent="0.2"/>
    <row r="36" s="90" customFormat="1" x14ac:dyDescent="0.2"/>
    <row r="37" s="90" customFormat="1" x14ac:dyDescent="0.2"/>
    <row r="38" s="90" customFormat="1" x14ac:dyDescent="0.2"/>
    <row r="39" s="90" customFormat="1" x14ac:dyDescent="0.2"/>
    <row r="40" s="90" customFormat="1" x14ac:dyDescent="0.2"/>
    <row r="41" s="90" customFormat="1" x14ac:dyDescent="0.2"/>
    <row r="42" s="90" customFormat="1" x14ac:dyDescent="0.2"/>
    <row r="43" s="90" customFormat="1" x14ac:dyDescent="0.2"/>
    <row r="44" s="90" customFormat="1" x14ac:dyDescent="0.2"/>
    <row r="45" s="90" customFormat="1" x14ac:dyDescent="0.2"/>
    <row r="46" s="90" customFormat="1" x14ac:dyDescent="0.2"/>
    <row r="47" s="90" customFormat="1" x14ac:dyDescent="0.2"/>
    <row r="48" s="90" customFormat="1" x14ac:dyDescent="0.2"/>
    <row r="49" s="90" customFormat="1" x14ac:dyDescent="0.2"/>
    <row r="50" s="90" customFormat="1" x14ac:dyDescent="0.2"/>
    <row r="51" s="90" customFormat="1" x14ac:dyDescent="0.2"/>
    <row r="52" s="90" customFormat="1" x14ac:dyDescent="0.2"/>
    <row r="53" s="90" customFormat="1" x14ac:dyDescent="0.2"/>
    <row r="54" s="90" customFormat="1" x14ac:dyDescent="0.2"/>
    <row r="55" s="90" customFormat="1" x14ac:dyDescent="0.2"/>
    <row r="56" s="90" customFormat="1" x14ac:dyDescent="0.2"/>
    <row r="57" s="90" customFormat="1" x14ac:dyDescent="0.2"/>
    <row r="58" s="90" customFormat="1" x14ac:dyDescent="0.2"/>
    <row r="59" s="90" customFormat="1" x14ac:dyDescent="0.2"/>
    <row r="60" s="90" customFormat="1" x14ac:dyDescent="0.2"/>
    <row r="61" s="90" customFormat="1" x14ac:dyDescent="0.2"/>
    <row r="62" s="90" customFormat="1" x14ac:dyDescent="0.2"/>
    <row r="63" s="90" customFormat="1" x14ac:dyDescent="0.2"/>
    <row r="64" s="90" customFormat="1" x14ac:dyDescent="0.2"/>
    <row r="65" s="90" customFormat="1" x14ac:dyDescent="0.2"/>
    <row r="66" s="90" customFormat="1" x14ac:dyDescent="0.2"/>
    <row r="67" s="90" customFormat="1" x14ac:dyDescent="0.2"/>
    <row r="68" s="90" customFormat="1" x14ac:dyDescent="0.2"/>
    <row r="69" s="90" customFormat="1" x14ac:dyDescent="0.2"/>
    <row r="70" s="90" customFormat="1" x14ac:dyDescent="0.2"/>
    <row r="71" s="90" customFormat="1" x14ac:dyDescent="0.2"/>
    <row r="72" s="90" customFormat="1" x14ac:dyDescent="0.2"/>
    <row r="73" s="90" customFormat="1" x14ac:dyDescent="0.2"/>
    <row r="74" s="90" customFormat="1" x14ac:dyDescent="0.2"/>
    <row r="75" s="90" customFormat="1" x14ac:dyDescent="0.2"/>
    <row r="76" s="90" customFormat="1" x14ac:dyDescent="0.2"/>
    <row r="77" s="90" customFormat="1" x14ac:dyDescent="0.2"/>
    <row r="78" s="90" customFormat="1" x14ac:dyDescent="0.2"/>
    <row r="79" s="90" customFormat="1" x14ac:dyDescent="0.2"/>
    <row r="80" s="90" customFormat="1" x14ac:dyDescent="0.2"/>
    <row r="81" s="90" customFormat="1" x14ac:dyDescent="0.2"/>
    <row r="82" s="90" customFormat="1" x14ac:dyDescent="0.2"/>
    <row r="83" s="90" customFormat="1" x14ac:dyDescent="0.2"/>
    <row r="84" s="90" customFormat="1" x14ac:dyDescent="0.2"/>
    <row r="85" s="90" customFormat="1" x14ac:dyDescent="0.2"/>
    <row r="86" s="90" customFormat="1" x14ac:dyDescent="0.2"/>
    <row r="87" s="90" customFormat="1" x14ac:dyDescent="0.2"/>
    <row r="88" s="90" customFormat="1" x14ac:dyDescent="0.2"/>
    <row r="89" s="90" customFormat="1" x14ac:dyDescent="0.2"/>
    <row r="90" s="90" customFormat="1" x14ac:dyDescent="0.2"/>
    <row r="91" s="90" customFormat="1" x14ac:dyDescent="0.2"/>
    <row r="92" s="90" customFormat="1" x14ac:dyDescent="0.2"/>
    <row r="93" s="90" customFormat="1" x14ac:dyDescent="0.2"/>
    <row r="94" s="90" customFormat="1" x14ac:dyDescent="0.2"/>
    <row r="95" s="90" customFormat="1" x14ac:dyDescent="0.2"/>
    <row r="96" s="90" customFormat="1" x14ac:dyDescent="0.2"/>
    <row r="97" s="90" customFormat="1" x14ac:dyDescent="0.2"/>
    <row r="98" s="90" customFormat="1" x14ac:dyDescent="0.2"/>
    <row r="99" s="90" customFormat="1" x14ac:dyDescent="0.2"/>
    <row r="100" s="90" customFormat="1" x14ac:dyDescent="0.2"/>
    <row r="101" s="90" customFormat="1" x14ac:dyDescent="0.2"/>
    <row r="102" s="90" customFormat="1" x14ac:dyDescent="0.2"/>
    <row r="103" s="90" customFormat="1" x14ac:dyDescent="0.2"/>
    <row r="104" s="90" customFormat="1" x14ac:dyDescent="0.2"/>
    <row r="105" s="90" customFormat="1" x14ac:dyDescent="0.2"/>
    <row r="106" s="90" customFormat="1" x14ac:dyDescent="0.2"/>
    <row r="107" s="90" customFormat="1" x14ac:dyDescent="0.2"/>
    <row r="108" s="90" customFormat="1" x14ac:dyDescent="0.2"/>
    <row r="109" s="90" customFormat="1" x14ac:dyDescent="0.2"/>
    <row r="110" s="90" customFormat="1" x14ac:dyDescent="0.2"/>
    <row r="111" s="90" customFormat="1" x14ac:dyDescent="0.2"/>
    <row r="112" s="90" customFormat="1" x14ac:dyDescent="0.2"/>
    <row r="113" s="90" customFormat="1" x14ac:dyDescent="0.2"/>
    <row r="114" s="90" customFormat="1" x14ac:dyDescent="0.2"/>
    <row r="115" s="90" customFormat="1" x14ac:dyDescent="0.2"/>
    <row r="116" s="90" customFormat="1" x14ac:dyDescent="0.2"/>
    <row r="117" s="90" customFormat="1" x14ac:dyDescent="0.2"/>
    <row r="118" s="90" customFormat="1" x14ac:dyDescent="0.2"/>
    <row r="119" s="90" customFormat="1" x14ac:dyDescent="0.2"/>
    <row r="120" s="90" customFormat="1" x14ac:dyDescent="0.2"/>
    <row r="121" s="90" customFormat="1" x14ac:dyDescent="0.2"/>
    <row r="122" s="90" customFormat="1" x14ac:dyDescent="0.2"/>
    <row r="123" s="90" customFormat="1" x14ac:dyDescent="0.2"/>
    <row r="124" s="90" customFormat="1" x14ac:dyDescent="0.2"/>
    <row r="125" s="90" customFormat="1" x14ac:dyDescent="0.2"/>
    <row r="126" s="90" customFormat="1" x14ac:dyDescent="0.2"/>
    <row r="127" s="90" customFormat="1" x14ac:dyDescent="0.2"/>
    <row r="128" s="90" customFormat="1" x14ac:dyDescent="0.2"/>
    <row r="129" s="90" customFormat="1" x14ac:dyDescent="0.2"/>
    <row r="130" s="90" customFormat="1" x14ac:dyDescent="0.2"/>
    <row r="131" s="90" customFormat="1" x14ac:dyDescent="0.2"/>
    <row r="132" s="90" customFormat="1" x14ac:dyDescent="0.2"/>
    <row r="133" s="90" customFormat="1" x14ac:dyDescent="0.2"/>
    <row r="134" s="90" customFormat="1" x14ac:dyDescent="0.2"/>
    <row r="135" s="90" customFormat="1" x14ac:dyDescent="0.2"/>
    <row r="136" s="90" customFormat="1" x14ac:dyDescent="0.2"/>
    <row r="137" s="90" customFormat="1" x14ac:dyDescent="0.2"/>
    <row r="138" s="90" customFormat="1" x14ac:dyDescent="0.2"/>
    <row r="139" s="90" customFormat="1" x14ac:dyDescent="0.2"/>
    <row r="140" s="90" customFormat="1" x14ac:dyDescent="0.2"/>
    <row r="141" s="90" customFormat="1" x14ac:dyDescent="0.2"/>
    <row r="142" s="90" customFormat="1" x14ac:dyDescent="0.2"/>
    <row r="143" s="90" customFormat="1" x14ac:dyDescent="0.2"/>
    <row r="144" s="90" customFormat="1" x14ac:dyDescent="0.2"/>
    <row r="145" s="90" customFormat="1" x14ac:dyDescent="0.2"/>
    <row r="146" s="90" customFormat="1" x14ac:dyDescent="0.2"/>
    <row r="147" s="90" customFormat="1" x14ac:dyDescent="0.2"/>
    <row r="148" s="90" customFormat="1" x14ac:dyDescent="0.2"/>
    <row r="149" s="90" customFormat="1" x14ac:dyDescent="0.2"/>
    <row r="150" s="90" customFormat="1" x14ac:dyDescent="0.2"/>
    <row r="151" s="90" customFormat="1" x14ac:dyDescent="0.2"/>
    <row r="152" s="90" customFormat="1" x14ac:dyDescent="0.2"/>
    <row r="153" s="90" customFormat="1" x14ac:dyDescent="0.2"/>
    <row r="154" s="90" customFormat="1" x14ac:dyDescent="0.2"/>
    <row r="155" s="90" customFormat="1" x14ac:dyDescent="0.2"/>
    <row r="156" s="90" customFormat="1" x14ac:dyDescent="0.2"/>
    <row r="157" s="90" customFormat="1" x14ac:dyDescent="0.2"/>
    <row r="158" s="90" customFormat="1" x14ac:dyDescent="0.2"/>
    <row r="159" s="90" customFormat="1" x14ac:dyDescent="0.2"/>
    <row r="160" s="90" customFormat="1" x14ac:dyDescent="0.2"/>
    <row r="161" s="90" customFormat="1" x14ac:dyDescent="0.2"/>
    <row r="162" s="90" customFormat="1" x14ac:dyDescent="0.2"/>
    <row r="163" s="90" customFormat="1" x14ac:dyDescent="0.2"/>
    <row r="164" s="90" customFormat="1" x14ac:dyDescent="0.2"/>
    <row r="165" s="90" customFormat="1" x14ac:dyDescent="0.2"/>
    <row r="166" s="90" customFormat="1" x14ac:dyDescent="0.2"/>
    <row r="167" s="90" customFormat="1" x14ac:dyDescent="0.2"/>
    <row r="168" s="90" customFormat="1" x14ac:dyDescent="0.2"/>
    <row r="169" s="90" customFormat="1" x14ac:dyDescent="0.2"/>
    <row r="170" s="90" customFormat="1" x14ac:dyDescent="0.2"/>
    <row r="171" s="90" customFormat="1" x14ac:dyDescent="0.2"/>
    <row r="172" s="90" customFormat="1" x14ac:dyDescent="0.2"/>
    <row r="173" s="90" customFormat="1" x14ac:dyDescent="0.2"/>
    <row r="174" s="90" customFormat="1" x14ac:dyDescent="0.2"/>
    <row r="175" s="90" customFormat="1" x14ac:dyDescent="0.2"/>
    <row r="176" s="90" customFormat="1" x14ac:dyDescent="0.2"/>
    <row r="177" s="90" customFormat="1" x14ac:dyDescent="0.2"/>
    <row r="178" s="90" customFormat="1" x14ac:dyDescent="0.2"/>
    <row r="179" s="90" customFormat="1" x14ac:dyDescent="0.2"/>
    <row r="180" s="90" customFormat="1" x14ac:dyDescent="0.2"/>
    <row r="181" s="90" customFormat="1" x14ac:dyDescent="0.2"/>
    <row r="182" s="90" customFormat="1" x14ac:dyDescent="0.2"/>
    <row r="183" s="90" customFormat="1" x14ac:dyDescent="0.2"/>
    <row r="184" s="90" customFormat="1" x14ac:dyDescent="0.2"/>
    <row r="185" s="90" customFormat="1" x14ac:dyDescent="0.2"/>
    <row r="186" s="90" customFormat="1" x14ac:dyDescent="0.2"/>
    <row r="187" s="90" customFormat="1" x14ac:dyDescent="0.2"/>
    <row r="188" s="90" customFormat="1" x14ac:dyDescent="0.2"/>
    <row r="189" s="90" customFormat="1" x14ac:dyDescent="0.2"/>
    <row r="190" s="90" customFormat="1" x14ac:dyDescent="0.2"/>
    <row r="191" s="90" customFormat="1" x14ac:dyDescent="0.2"/>
    <row r="192" s="90" customFormat="1" x14ac:dyDescent="0.2"/>
    <row r="193" s="90" customFormat="1" x14ac:dyDescent="0.2"/>
    <row r="194" s="90" customFormat="1" x14ac:dyDescent="0.2"/>
    <row r="195" s="90" customFormat="1" x14ac:dyDescent="0.2"/>
    <row r="196" s="90" customFormat="1" x14ac:dyDescent="0.2"/>
    <row r="197" s="90" customFormat="1" x14ac:dyDescent="0.2"/>
    <row r="198" s="90" customFormat="1" x14ac:dyDescent="0.2"/>
    <row r="199" s="90" customFormat="1" x14ac:dyDescent="0.2"/>
    <row r="200" s="90" customFormat="1" x14ac:dyDescent="0.2"/>
    <row r="201" s="90" customFormat="1" x14ac:dyDescent="0.2"/>
    <row r="202" s="90" customFormat="1" x14ac:dyDescent="0.2"/>
    <row r="203" s="90" customFormat="1" x14ac:dyDescent="0.2"/>
    <row r="204" s="90" customFormat="1" x14ac:dyDescent="0.2"/>
    <row r="205" s="90" customFormat="1" x14ac:dyDescent="0.2"/>
    <row r="206" s="90" customFormat="1" x14ac:dyDescent="0.2"/>
    <row r="207" s="90" customFormat="1" x14ac:dyDescent="0.2"/>
    <row r="208" s="90" customFormat="1" x14ac:dyDescent="0.2"/>
    <row r="209" s="90" customFormat="1" x14ac:dyDescent="0.2"/>
    <row r="210" s="90" customFormat="1" x14ac:dyDescent="0.2"/>
    <row r="211" s="90" customFormat="1" x14ac:dyDescent="0.2"/>
    <row r="212" s="90" customFormat="1" x14ac:dyDescent="0.2"/>
    <row r="213" s="90" customFormat="1" x14ac:dyDescent="0.2"/>
    <row r="214" s="90" customFormat="1" x14ac:dyDescent="0.2"/>
    <row r="215" s="90" customFormat="1" x14ac:dyDescent="0.2"/>
    <row r="216" s="90" customFormat="1" x14ac:dyDescent="0.2"/>
    <row r="217" s="90" customFormat="1" x14ac:dyDescent="0.2"/>
    <row r="218" s="90" customFormat="1" x14ac:dyDescent="0.2"/>
    <row r="219" s="90" customFormat="1" x14ac:dyDescent="0.2"/>
    <row r="220" s="90" customFormat="1" x14ac:dyDescent="0.2"/>
    <row r="221" s="90" customFormat="1" x14ac:dyDescent="0.2"/>
    <row r="222" s="90" customFormat="1" x14ac:dyDescent="0.2"/>
    <row r="223" s="90" customFormat="1" x14ac:dyDescent="0.2"/>
    <row r="224" s="90" customFormat="1" x14ac:dyDescent="0.2"/>
    <row r="225" s="90" customFormat="1" x14ac:dyDescent="0.2"/>
    <row r="226" s="90" customFormat="1" x14ac:dyDescent="0.2"/>
    <row r="227" s="90" customFormat="1" x14ac:dyDescent="0.2"/>
    <row r="228" s="90" customFormat="1" x14ac:dyDescent="0.2"/>
    <row r="229" s="90" customFormat="1" x14ac:dyDescent="0.2"/>
    <row r="230" s="90" customFormat="1" x14ac:dyDescent="0.2"/>
    <row r="231" s="90" customFormat="1" x14ac:dyDescent="0.2"/>
    <row r="232" s="90" customFormat="1" x14ac:dyDescent="0.2"/>
    <row r="233" s="90" customFormat="1" x14ac:dyDescent="0.2"/>
    <row r="234" s="90" customFormat="1" x14ac:dyDescent="0.2"/>
    <row r="235" s="90" customFormat="1" x14ac:dyDescent="0.2"/>
    <row r="236" s="90" customFormat="1" x14ac:dyDescent="0.2"/>
    <row r="237" s="90" customFormat="1" x14ac:dyDescent="0.2"/>
    <row r="238" s="90" customFormat="1" x14ac:dyDescent="0.2"/>
    <row r="239" s="90" customFormat="1" x14ac:dyDescent="0.2"/>
    <row r="240" s="90" customFormat="1" x14ac:dyDescent="0.2"/>
    <row r="241" s="90" customFormat="1" x14ac:dyDescent="0.2"/>
    <row r="242" s="90" customFormat="1" x14ac:dyDescent="0.2"/>
    <row r="243" s="90" customFormat="1" x14ac:dyDescent="0.2"/>
    <row r="244" s="90" customFormat="1" x14ac:dyDescent="0.2"/>
    <row r="245" s="90" customFormat="1" x14ac:dyDescent="0.2"/>
    <row r="246" s="90" customFormat="1" x14ac:dyDescent="0.2"/>
    <row r="247" s="90" customFormat="1" x14ac:dyDescent="0.2"/>
    <row r="248" s="90" customFormat="1" x14ac:dyDescent="0.2"/>
    <row r="249" s="90" customFormat="1" x14ac:dyDescent="0.2"/>
    <row r="250" s="90" customFormat="1" x14ac:dyDescent="0.2"/>
    <row r="251" s="90" customFormat="1" x14ac:dyDescent="0.2"/>
    <row r="252" s="90" customFormat="1" x14ac:dyDescent="0.2"/>
    <row r="253" s="90" customFormat="1" x14ac:dyDescent="0.2"/>
    <row r="254" s="90" customFormat="1" x14ac:dyDescent="0.2"/>
    <row r="255" s="90" customFormat="1" x14ac:dyDescent="0.2"/>
    <row r="256" s="90" customFormat="1" x14ac:dyDescent="0.2"/>
    <row r="257" s="90" customFormat="1" x14ac:dyDescent="0.2"/>
    <row r="258" s="90" customFormat="1" x14ac:dyDescent="0.2"/>
    <row r="259" s="90" customFormat="1" x14ac:dyDescent="0.2"/>
    <row r="260" s="90" customFormat="1" x14ac:dyDescent="0.2"/>
    <row r="261" s="90" customFormat="1" x14ac:dyDescent="0.2"/>
    <row r="262" s="90" customFormat="1" x14ac:dyDescent="0.2"/>
    <row r="263" s="90" customFormat="1" x14ac:dyDescent="0.2"/>
    <row r="264" s="90" customFormat="1" x14ac:dyDescent="0.2"/>
    <row r="265" s="90" customFormat="1" x14ac:dyDescent="0.2"/>
    <row r="266" s="90" customFormat="1" x14ac:dyDescent="0.2"/>
    <row r="267" s="90" customFormat="1" x14ac:dyDescent="0.2"/>
    <row r="268" s="90" customFormat="1" x14ac:dyDescent="0.2"/>
    <row r="269" s="90" customFormat="1" x14ac:dyDescent="0.2"/>
    <row r="270" s="90" customFormat="1" x14ac:dyDescent="0.2"/>
    <row r="271" s="90" customFormat="1" x14ac:dyDescent="0.2"/>
    <row r="272" s="90" customFormat="1" x14ac:dyDescent="0.2"/>
    <row r="273" s="90" customFormat="1" x14ac:dyDescent="0.2"/>
    <row r="274" s="90" customFormat="1" x14ac:dyDescent="0.2"/>
    <row r="275" s="90" customFormat="1" x14ac:dyDescent="0.2"/>
    <row r="276" s="90" customFormat="1" x14ac:dyDescent="0.2"/>
    <row r="277" s="90" customFormat="1" x14ac:dyDescent="0.2"/>
    <row r="278" s="90" customFormat="1" x14ac:dyDescent="0.2"/>
    <row r="279" s="90" customFormat="1" x14ac:dyDescent="0.2"/>
    <row r="280" s="90" customFormat="1" x14ac:dyDescent="0.2"/>
    <row r="281" s="90" customFormat="1" x14ac:dyDescent="0.2"/>
    <row r="282" s="90" customFormat="1" x14ac:dyDescent="0.2"/>
    <row r="283" s="90" customFormat="1" x14ac:dyDescent="0.2"/>
    <row r="284" s="90" customFormat="1" x14ac:dyDescent="0.2"/>
    <row r="285" s="90" customFormat="1" x14ac:dyDescent="0.2"/>
    <row r="286" s="90" customFormat="1" x14ac:dyDescent="0.2"/>
    <row r="287" s="90" customFormat="1" x14ac:dyDescent="0.2"/>
    <row r="288" s="90" customFormat="1" x14ac:dyDescent="0.2"/>
    <row r="289" s="90" customFormat="1" x14ac:dyDescent="0.2"/>
    <row r="290" s="90" customFormat="1" x14ac:dyDescent="0.2"/>
    <row r="291" s="90" customFormat="1" x14ac:dyDescent="0.2"/>
    <row r="292" s="90" customFormat="1" x14ac:dyDescent="0.2"/>
    <row r="293" s="90" customFormat="1" x14ac:dyDescent="0.2"/>
    <row r="294" s="90" customFormat="1" x14ac:dyDescent="0.2"/>
    <row r="295" s="90" customFormat="1" x14ac:dyDescent="0.2"/>
    <row r="296" s="90" customFormat="1" x14ac:dyDescent="0.2"/>
    <row r="297" s="90" customFormat="1" x14ac:dyDescent="0.2"/>
    <row r="298" s="90" customFormat="1" x14ac:dyDescent="0.2"/>
    <row r="299" s="90" customFormat="1" x14ac:dyDescent="0.2"/>
    <row r="300" s="90" customFormat="1" x14ac:dyDescent="0.2"/>
    <row r="301" s="90" customFormat="1" x14ac:dyDescent="0.2"/>
    <row r="302" s="90" customFormat="1" x14ac:dyDescent="0.2"/>
    <row r="303" s="90" customFormat="1" x14ac:dyDescent="0.2"/>
    <row r="304" s="90" customFormat="1" x14ac:dyDescent="0.2"/>
    <row r="305" s="90" customFormat="1" x14ac:dyDescent="0.2"/>
    <row r="306" s="90" customFormat="1" x14ac:dyDescent="0.2"/>
    <row r="307" s="90" customFormat="1" x14ac:dyDescent="0.2"/>
    <row r="308" s="90" customFormat="1" x14ac:dyDescent="0.2"/>
    <row r="309" s="90" customFormat="1" x14ac:dyDescent="0.2"/>
    <row r="310" s="90" customFormat="1" x14ac:dyDescent="0.2"/>
    <row r="311" s="90" customFormat="1" x14ac:dyDescent="0.2"/>
    <row r="312" s="90" customFormat="1" x14ac:dyDescent="0.2"/>
    <row r="313" s="90" customFormat="1" x14ac:dyDescent="0.2"/>
    <row r="314" s="90" customFormat="1" x14ac:dyDescent="0.2"/>
    <row r="315" s="90" customFormat="1" x14ac:dyDescent="0.2"/>
    <row r="316" s="90" customFormat="1" x14ac:dyDescent="0.2"/>
    <row r="317" s="90" customFormat="1" x14ac:dyDescent="0.2"/>
    <row r="318" s="90" customFormat="1" x14ac:dyDescent="0.2"/>
    <row r="319" s="90" customFormat="1" x14ac:dyDescent="0.2"/>
    <row r="320" s="90" customFormat="1" x14ac:dyDescent="0.2"/>
    <row r="321" s="90" customFormat="1" x14ac:dyDescent="0.2"/>
    <row r="322" s="90" customFormat="1" x14ac:dyDescent="0.2"/>
    <row r="323" s="90" customFormat="1" x14ac:dyDescent="0.2"/>
    <row r="324" s="90" customFormat="1" x14ac:dyDescent="0.2"/>
    <row r="325" s="90" customFormat="1" x14ac:dyDescent="0.2"/>
    <row r="326" s="90" customFormat="1" x14ac:dyDescent="0.2"/>
    <row r="327" s="90" customFormat="1" x14ac:dyDescent="0.2"/>
    <row r="328" s="90" customFormat="1" x14ac:dyDescent="0.2"/>
    <row r="329" s="90" customFormat="1" x14ac:dyDescent="0.2"/>
    <row r="330" s="90" customFormat="1" x14ac:dyDescent="0.2"/>
    <row r="331" s="90" customFormat="1" x14ac:dyDescent="0.2"/>
    <row r="332" s="90" customFormat="1" x14ac:dyDescent="0.2"/>
    <row r="333" s="90" customFormat="1" x14ac:dyDescent="0.2"/>
    <row r="334" s="90" customFormat="1" x14ac:dyDescent="0.2"/>
    <row r="335" s="90" customFormat="1" x14ac:dyDescent="0.2"/>
    <row r="336" s="90" customFormat="1" x14ac:dyDescent="0.2"/>
    <row r="337" s="90" customFormat="1" x14ac:dyDescent="0.2"/>
    <row r="338" s="90" customFormat="1" x14ac:dyDescent="0.2"/>
    <row r="339" s="90" customFormat="1" x14ac:dyDescent="0.2"/>
    <row r="340" s="90" customFormat="1" x14ac:dyDescent="0.2"/>
    <row r="341" s="90" customFormat="1" x14ac:dyDescent="0.2"/>
    <row r="342" s="90" customFormat="1" x14ac:dyDescent="0.2"/>
    <row r="343" s="90" customFormat="1" x14ac:dyDescent="0.2"/>
    <row r="344" s="90" customFormat="1" x14ac:dyDescent="0.2"/>
    <row r="345" s="90" customFormat="1" x14ac:dyDescent="0.2"/>
    <row r="346" s="90" customFormat="1" x14ac:dyDescent="0.2"/>
  </sheetData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EI139"/>
  <sheetViews>
    <sheetView zoomScale="70" zoomScaleNormal="70" workbookViewId="0">
      <selection activeCell="L108" sqref="L108"/>
    </sheetView>
  </sheetViews>
  <sheetFormatPr defaultRowHeight="12.75" x14ac:dyDescent="0.2"/>
  <cols>
    <col min="1" max="1" width="11.85546875" customWidth="1"/>
    <col min="2" max="5" width="18.7109375" customWidth="1"/>
    <col min="6" max="7" width="25.7109375" customWidth="1"/>
    <col min="8" max="8" width="13.7109375" customWidth="1"/>
    <col min="9" max="9" width="25.7109375" customWidth="1"/>
    <col min="10" max="11" width="13.7109375" customWidth="1"/>
    <col min="12" max="12" width="40.7109375" customWidth="1"/>
    <col min="13" max="13" width="40.7109375" style="115" customWidth="1"/>
    <col min="14" max="15" width="18.7109375" style="268" customWidth="1"/>
    <col min="16" max="16" width="40.7109375" style="268" customWidth="1"/>
    <col min="17" max="17" width="14" style="268" customWidth="1"/>
    <col min="18" max="136" width="9.140625" style="90"/>
  </cols>
  <sheetData>
    <row r="1" spans="1:136" s="90" customFormat="1" ht="20.100000000000001" customHeight="1" x14ac:dyDescent="0.2">
      <c r="N1" s="259"/>
      <c r="O1" s="259"/>
      <c r="P1" s="259"/>
      <c r="Q1" s="259"/>
    </row>
    <row r="2" spans="1:136" s="5" customFormat="1" ht="26.25" x14ac:dyDescent="0.2">
      <c r="A2" s="124" t="s">
        <v>220</v>
      </c>
      <c r="B2" s="142"/>
      <c r="C2" s="142"/>
      <c r="D2" s="125"/>
      <c r="E2" s="142"/>
      <c r="F2" s="142"/>
      <c r="G2" s="125"/>
      <c r="H2" s="72"/>
      <c r="I2" s="142"/>
      <c r="J2" s="142"/>
      <c r="K2" s="142"/>
      <c r="L2" s="55"/>
      <c r="M2" s="55"/>
      <c r="N2" s="260"/>
      <c r="O2" s="132"/>
      <c r="P2" s="261"/>
      <c r="Q2" s="220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</row>
    <row r="3" spans="1:136" s="126" customFormat="1" ht="26.25" x14ac:dyDescent="0.4">
      <c r="A3" s="333" t="s">
        <v>125</v>
      </c>
      <c r="B3" s="334"/>
      <c r="C3" s="334"/>
      <c r="D3" s="335" t="str">
        <f>'Set Up Data'!C2</f>
        <v>Bath &amp; North East Somerset Council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262"/>
      <c r="R3" s="255"/>
      <c r="S3" s="255"/>
      <c r="T3" s="255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</row>
    <row r="4" spans="1:136" s="126" customFormat="1" ht="26.25" x14ac:dyDescent="0.4">
      <c r="A4" s="252"/>
      <c r="B4" s="253"/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69"/>
      <c r="N4" s="263"/>
      <c r="O4" s="263"/>
      <c r="P4" s="263"/>
      <c r="Q4" s="262"/>
      <c r="R4" s="255"/>
      <c r="S4" s="255"/>
      <c r="T4" s="255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</row>
    <row r="5" spans="1:136" s="5" customFormat="1" ht="26.25" x14ac:dyDescent="0.2">
      <c r="A5" s="124" t="s">
        <v>194</v>
      </c>
      <c r="B5" s="16"/>
      <c r="C5" s="16"/>
      <c r="D5" s="124"/>
      <c r="E5" s="16"/>
      <c r="F5" s="16"/>
      <c r="G5" s="125"/>
      <c r="H5" s="72"/>
      <c r="I5" s="16"/>
      <c r="J5" s="16"/>
      <c r="K5" s="16"/>
      <c r="L5" s="55"/>
      <c r="M5" s="55"/>
      <c r="N5" s="260"/>
      <c r="O5" s="132"/>
      <c r="P5" s="261"/>
      <c r="Q5" s="220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</row>
    <row r="6" spans="1:136" s="126" customFormat="1" ht="26.25" x14ac:dyDescent="0.4">
      <c r="A6" s="336"/>
      <c r="B6" s="337"/>
      <c r="C6" s="337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262"/>
      <c r="R6" s="255"/>
      <c r="S6" s="255"/>
      <c r="T6" s="255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</row>
    <row r="7" spans="1:136" s="89" customFormat="1" ht="62.25" customHeight="1" x14ac:dyDescent="0.2">
      <c r="A7" s="323" t="s">
        <v>27</v>
      </c>
      <c r="B7" s="325" t="s">
        <v>195</v>
      </c>
      <c r="C7" s="325"/>
      <c r="D7" s="328" t="s">
        <v>196</v>
      </c>
      <c r="E7" s="339"/>
      <c r="F7" s="323" t="s">
        <v>197</v>
      </c>
      <c r="G7" s="323" t="s">
        <v>198</v>
      </c>
      <c r="H7" s="323" t="s">
        <v>28</v>
      </c>
      <c r="I7" s="330" t="s">
        <v>199</v>
      </c>
      <c r="J7" s="328" t="s">
        <v>29</v>
      </c>
      <c r="K7" s="329"/>
      <c r="L7" s="323" t="s">
        <v>30</v>
      </c>
      <c r="M7" s="271" t="s">
        <v>202</v>
      </c>
      <c r="N7" s="323" t="s">
        <v>11</v>
      </c>
      <c r="O7" s="323" t="s">
        <v>10</v>
      </c>
      <c r="P7" s="325" t="s">
        <v>31</v>
      </c>
      <c r="Q7" s="323" t="s">
        <v>27</v>
      </c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</row>
    <row r="8" spans="1:136" ht="18.75" customHeight="1" x14ac:dyDescent="0.2">
      <c r="A8" s="338"/>
      <c r="B8" s="2" t="s">
        <v>32</v>
      </c>
      <c r="C8" s="2" t="s">
        <v>33</v>
      </c>
      <c r="D8" s="2" t="s">
        <v>32</v>
      </c>
      <c r="E8" s="2" t="s">
        <v>33</v>
      </c>
      <c r="F8" s="327"/>
      <c r="G8" s="324"/>
      <c r="H8" s="327"/>
      <c r="I8" s="331"/>
      <c r="J8" s="2" t="s">
        <v>34</v>
      </c>
      <c r="K8" s="2" t="s">
        <v>35</v>
      </c>
      <c r="L8" s="332"/>
      <c r="M8" s="273"/>
      <c r="N8" s="324"/>
      <c r="O8" s="324"/>
      <c r="P8" s="326"/>
      <c r="Q8" s="338"/>
    </row>
    <row r="9" spans="1:136" s="1" customFormat="1" ht="18.75" customHeight="1" x14ac:dyDescent="0.2">
      <c r="A9" s="327"/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36</v>
      </c>
      <c r="I9" s="3" t="s">
        <v>37</v>
      </c>
      <c r="J9" s="340" t="s">
        <v>38</v>
      </c>
      <c r="K9" s="340"/>
      <c r="L9" s="10" t="s">
        <v>39</v>
      </c>
      <c r="M9" s="10" t="s">
        <v>208</v>
      </c>
      <c r="N9" s="139" t="s">
        <v>82</v>
      </c>
      <c r="O9" s="139" t="s">
        <v>83</v>
      </c>
      <c r="P9" s="10" t="s">
        <v>84</v>
      </c>
      <c r="Q9" s="327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</row>
    <row r="10" spans="1:136" ht="15.75" x14ac:dyDescent="0.2">
      <c r="A10" s="12">
        <v>1</v>
      </c>
      <c r="B10" s="15">
        <v>1000</v>
      </c>
      <c r="C10" s="15">
        <v>10</v>
      </c>
      <c r="D10" s="7"/>
      <c r="E10" s="7"/>
      <c r="F10" s="7"/>
      <c r="G10" s="7"/>
      <c r="H10" s="13">
        <f>B10-D10-G10</f>
        <v>1000</v>
      </c>
      <c r="I10" s="7"/>
      <c r="J10" s="13">
        <f>IF(I10&gt;D10-F10,I10-D10+F10,0)</f>
        <v>0</v>
      </c>
      <c r="K10" s="13">
        <f>IF(I10&lt;D10-F10,I10-D10+F10,0)</f>
        <v>0</v>
      </c>
      <c r="L10" s="92"/>
      <c r="M10" s="317"/>
      <c r="N10" s="120"/>
      <c r="O10" s="121"/>
      <c r="P10" s="264" t="s">
        <v>224</v>
      </c>
      <c r="Q10" s="88">
        <v>1</v>
      </c>
    </row>
    <row r="11" spans="1:136" ht="15.75" x14ac:dyDescent="0.2">
      <c r="A11" s="12">
        <v>2</v>
      </c>
      <c r="B11" s="15">
        <v>900</v>
      </c>
      <c r="C11" s="15">
        <v>10</v>
      </c>
      <c r="D11" s="7"/>
      <c r="E11" s="7"/>
      <c r="F11" s="7"/>
      <c r="G11" s="7"/>
      <c r="H11" s="13">
        <f t="shared" ref="H11:H74" si="0">B11-D11-G11</f>
        <v>900</v>
      </c>
      <c r="I11" s="7"/>
      <c r="J11" s="13">
        <f t="shared" ref="J11:J74" si="1">IF(I11&gt;D11-F11,I11-D11+F11,0)</f>
        <v>0</v>
      </c>
      <c r="K11" s="13">
        <f t="shared" ref="K11:K74" si="2">IF(I11&lt;D11-F11,I11-D11+F11,0)</f>
        <v>0</v>
      </c>
      <c r="L11" s="71"/>
      <c r="M11" s="317"/>
      <c r="N11" s="122"/>
      <c r="O11" s="121"/>
      <c r="P11" s="264" t="s">
        <v>225</v>
      </c>
      <c r="Q11" s="2">
        <v>2</v>
      </c>
    </row>
    <row r="12" spans="1:136" ht="15.75" x14ac:dyDescent="0.2">
      <c r="A12" s="12">
        <v>3</v>
      </c>
      <c r="B12" s="15">
        <v>1300</v>
      </c>
      <c r="C12" s="15">
        <v>10</v>
      </c>
      <c r="D12" s="7"/>
      <c r="E12" s="7"/>
      <c r="F12" s="7"/>
      <c r="G12" s="7"/>
      <c r="H12" s="13">
        <f t="shared" si="0"/>
        <v>1300</v>
      </c>
      <c r="I12" s="7"/>
      <c r="J12" s="13">
        <f t="shared" si="1"/>
        <v>0</v>
      </c>
      <c r="K12" s="13">
        <f t="shared" si="2"/>
        <v>0</v>
      </c>
      <c r="L12" s="71"/>
      <c r="M12" s="317"/>
      <c r="N12" s="122"/>
      <c r="O12" s="121"/>
      <c r="P12" s="264" t="s">
        <v>226</v>
      </c>
      <c r="Q12" s="2">
        <v>3</v>
      </c>
    </row>
    <row r="13" spans="1:136" ht="15.75" x14ac:dyDescent="0.2">
      <c r="A13" s="12">
        <v>4</v>
      </c>
      <c r="B13" s="15">
        <v>1000</v>
      </c>
      <c r="C13" s="15">
        <v>10</v>
      </c>
      <c r="D13" s="7"/>
      <c r="E13" s="7"/>
      <c r="F13" s="7"/>
      <c r="G13" s="7"/>
      <c r="H13" s="13">
        <f t="shared" si="0"/>
        <v>1000</v>
      </c>
      <c r="I13" s="7"/>
      <c r="J13" s="13">
        <f t="shared" si="1"/>
        <v>0</v>
      </c>
      <c r="K13" s="13">
        <f t="shared" si="2"/>
        <v>0</v>
      </c>
      <c r="L13" s="71"/>
      <c r="M13" s="317"/>
      <c r="N13" s="122"/>
      <c r="O13" s="121"/>
      <c r="P13" s="264" t="s">
        <v>227</v>
      </c>
      <c r="Q13" s="2">
        <v>4</v>
      </c>
    </row>
    <row r="14" spans="1:136" ht="15.75" x14ac:dyDescent="0.2">
      <c r="A14" s="12">
        <v>5</v>
      </c>
      <c r="B14" s="15">
        <v>400</v>
      </c>
      <c r="C14" s="15">
        <v>10</v>
      </c>
      <c r="D14" s="7"/>
      <c r="E14" s="7"/>
      <c r="F14" s="7"/>
      <c r="G14" s="7"/>
      <c r="H14" s="13">
        <f t="shared" si="0"/>
        <v>400</v>
      </c>
      <c r="I14" s="7"/>
      <c r="J14" s="13">
        <f t="shared" si="1"/>
        <v>0</v>
      </c>
      <c r="K14" s="13">
        <f t="shared" si="2"/>
        <v>0</v>
      </c>
      <c r="L14" s="71"/>
      <c r="M14" s="317"/>
      <c r="N14" s="122"/>
      <c r="O14" s="121"/>
      <c r="P14" s="264" t="s">
        <v>228</v>
      </c>
      <c r="Q14" s="2">
        <v>5</v>
      </c>
    </row>
    <row r="15" spans="1:136" ht="15.75" x14ac:dyDescent="0.2">
      <c r="A15" s="12">
        <v>6</v>
      </c>
      <c r="B15" s="15">
        <v>1900</v>
      </c>
      <c r="C15" s="15">
        <v>10</v>
      </c>
      <c r="D15" s="7"/>
      <c r="E15" s="7"/>
      <c r="F15" s="7"/>
      <c r="G15" s="7"/>
      <c r="H15" s="13">
        <f t="shared" si="0"/>
        <v>1900</v>
      </c>
      <c r="I15" s="7"/>
      <c r="J15" s="13">
        <f t="shared" si="1"/>
        <v>0</v>
      </c>
      <c r="K15" s="13">
        <f t="shared" si="2"/>
        <v>0</v>
      </c>
      <c r="L15" s="71"/>
      <c r="M15" s="317"/>
      <c r="N15" s="122"/>
      <c r="O15" s="121"/>
      <c r="P15" s="264" t="s">
        <v>229</v>
      </c>
      <c r="Q15" s="2">
        <v>6</v>
      </c>
    </row>
    <row r="16" spans="1:136" ht="15.75" x14ac:dyDescent="0.2">
      <c r="A16" s="12">
        <v>7</v>
      </c>
      <c r="B16" s="15">
        <v>600</v>
      </c>
      <c r="C16" s="15">
        <v>10</v>
      </c>
      <c r="D16" s="7"/>
      <c r="E16" s="7"/>
      <c r="F16" s="7"/>
      <c r="G16" s="7"/>
      <c r="H16" s="13">
        <f t="shared" si="0"/>
        <v>600</v>
      </c>
      <c r="I16" s="7"/>
      <c r="J16" s="13">
        <f t="shared" si="1"/>
        <v>0</v>
      </c>
      <c r="K16" s="13">
        <f t="shared" si="2"/>
        <v>0</v>
      </c>
      <c r="L16" s="71"/>
      <c r="M16" s="317"/>
      <c r="N16" s="122"/>
      <c r="O16" s="121"/>
      <c r="P16" s="264" t="s">
        <v>230</v>
      </c>
      <c r="Q16" s="2">
        <v>7</v>
      </c>
    </row>
    <row r="17" spans="1:17" ht="15.75" x14ac:dyDescent="0.2">
      <c r="A17" s="12">
        <v>8</v>
      </c>
      <c r="B17" s="15">
        <v>1600</v>
      </c>
      <c r="C17" s="15">
        <v>10</v>
      </c>
      <c r="D17" s="7"/>
      <c r="E17" s="7"/>
      <c r="F17" s="7"/>
      <c r="G17" s="7"/>
      <c r="H17" s="13">
        <f t="shared" si="0"/>
        <v>1600</v>
      </c>
      <c r="I17" s="7"/>
      <c r="J17" s="13">
        <f t="shared" si="1"/>
        <v>0</v>
      </c>
      <c r="K17" s="13">
        <f t="shared" si="2"/>
        <v>0</v>
      </c>
      <c r="L17" s="71"/>
      <c r="M17" s="317"/>
      <c r="N17" s="122"/>
      <c r="O17" s="121"/>
      <c r="P17" s="264" t="s">
        <v>231</v>
      </c>
      <c r="Q17" s="2">
        <v>8</v>
      </c>
    </row>
    <row r="18" spans="1:17" ht="15.75" x14ac:dyDescent="0.2">
      <c r="A18" s="12">
        <v>9</v>
      </c>
      <c r="B18" s="15">
        <v>2000</v>
      </c>
      <c r="C18" s="15">
        <v>10</v>
      </c>
      <c r="D18" s="7"/>
      <c r="E18" s="7"/>
      <c r="F18" s="7"/>
      <c r="G18" s="7"/>
      <c r="H18" s="13">
        <f t="shared" si="0"/>
        <v>2000</v>
      </c>
      <c r="I18" s="7"/>
      <c r="J18" s="13">
        <f t="shared" si="1"/>
        <v>0</v>
      </c>
      <c r="K18" s="13">
        <f t="shared" si="2"/>
        <v>0</v>
      </c>
      <c r="L18" s="71"/>
      <c r="M18" s="317"/>
      <c r="N18" s="122"/>
      <c r="O18" s="121"/>
      <c r="P18" s="264" t="s">
        <v>232</v>
      </c>
      <c r="Q18" s="2">
        <v>9</v>
      </c>
    </row>
    <row r="19" spans="1:17" ht="15.75" x14ac:dyDescent="0.2">
      <c r="A19" s="12">
        <v>10</v>
      </c>
      <c r="B19" s="15">
        <v>900</v>
      </c>
      <c r="C19" s="15">
        <v>10</v>
      </c>
      <c r="D19" s="7"/>
      <c r="E19" s="7"/>
      <c r="F19" s="7"/>
      <c r="G19" s="7"/>
      <c r="H19" s="13">
        <f t="shared" si="0"/>
        <v>900</v>
      </c>
      <c r="I19" s="7"/>
      <c r="J19" s="13">
        <f t="shared" si="1"/>
        <v>0</v>
      </c>
      <c r="K19" s="13">
        <f t="shared" si="2"/>
        <v>0</v>
      </c>
      <c r="L19" s="71"/>
      <c r="M19" s="317"/>
      <c r="N19" s="122"/>
      <c r="O19" s="121"/>
      <c r="P19" s="264" t="s">
        <v>233</v>
      </c>
      <c r="Q19" s="2">
        <v>10</v>
      </c>
    </row>
    <row r="20" spans="1:17" ht="15.75" x14ac:dyDescent="0.2">
      <c r="A20" s="12">
        <v>11</v>
      </c>
      <c r="B20" s="15">
        <v>800</v>
      </c>
      <c r="C20" s="15">
        <v>10</v>
      </c>
      <c r="D20" s="7"/>
      <c r="E20" s="7"/>
      <c r="F20" s="7"/>
      <c r="G20" s="7"/>
      <c r="H20" s="13">
        <f t="shared" si="0"/>
        <v>800</v>
      </c>
      <c r="I20" s="7"/>
      <c r="J20" s="13">
        <f t="shared" si="1"/>
        <v>0</v>
      </c>
      <c r="K20" s="13">
        <f t="shared" si="2"/>
        <v>0</v>
      </c>
      <c r="L20" s="71"/>
      <c r="M20" s="317"/>
      <c r="N20" s="122"/>
      <c r="O20" s="121"/>
      <c r="P20" s="264" t="s">
        <v>234</v>
      </c>
      <c r="Q20" s="2">
        <v>11</v>
      </c>
    </row>
    <row r="21" spans="1:17" ht="15.75" x14ac:dyDescent="0.2">
      <c r="A21" s="12">
        <v>12</v>
      </c>
      <c r="B21" s="15">
        <v>2600</v>
      </c>
      <c r="C21" s="15">
        <v>10</v>
      </c>
      <c r="D21" s="7"/>
      <c r="E21" s="7"/>
      <c r="F21" s="7"/>
      <c r="G21" s="7"/>
      <c r="H21" s="13">
        <f t="shared" si="0"/>
        <v>2600</v>
      </c>
      <c r="I21" s="7"/>
      <c r="J21" s="13">
        <f t="shared" si="1"/>
        <v>0</v>
      </c>
      <c r="K21" s="13">
        <f t="shared" si="2"/>
        <v>0</v>
      </c>
      <c r="L21" s="71"/>
      <c r="M21" s="317"/>
      <c r="N21" s="122"/>
      <c r="O21" s="121"/>
      <c r="P21" s="264" t="s">
        <v>235</v>
      </c>
      <c r="Q21" s="2">
        <v>12</v>
      </c>
    </row>
    <row r="22" spans="1:17" ht="15.75" x14ac:dyDescent="0.2">
      <c r="A22" s="12">
        <v>13</v>
      </c>
      <c r="B22" s="15">
        <v>1000</v>
      </c>
      <c r="C22" s="15">
        <v>10</v>
      </c>
      <c r="D22" s="7"/>
      <c r="E22" s="7"/>
      <c r="F22" s="7"/>
      <c r="G22" s="7"/>
      <c r="H22" s="13">
        <f t="shared" si="0"/>
        <v>1000</v>
      </c>
      <c r="I22" s="7"/>
      <c r="J22" s="13">
        <f t="shared" si="1"/>
        <v>0</v>
      </c>
      <c r="K22" s="13">
        <f t="shared" si="2"/>
        <v>0</v>
      </c>
      <c r="L22" s="71"/>
      <c r="M22" s="317"/>
      <c r="N22" s="122"/>
      <c r="O22" s="121"/>
      <c r="P22" s="264" t="s">
        <v>236</v>
      </c>
      <c r="Q22" s="2">
        <v>13</v>
      </c>
    </row>
    <row r="23" spans="1:17" ht="15.75" x14ac:dyDescent="0.2">
      <c r="A23" s="12">
        <v>14</v>
      </c>
      <c r="B23" s="15">
        <v>700</v>
      </c>
      <c r="C23" s="15">
        <v>10</v>
      </c>
      <c r="D23" s="7"/>
      <c r="E23" s="7"/>
      <c r="F23" s="7"/>
      <c r="G23" s="7"/>
      <c r="H23" s="13">
        <f t="shared" si="0"/>
        <v>700</v>
      </c>
      <c r="I23" s="7"/>
      <c r="J23" s="13">
        <f t="shared" si="1"/>
        <v>0</v>
      </c>
      <c r="K23" s="13">
        <f t="shared" si="2"/>
        <v>0</v>
      </c>
      <c r="L23" s="71"/>
      <c r="M23" s="317"/>
      <c r="N23" s="122"/>
      <c r="O23" s="121"/>
      <c r="P23" s="264" t="s">
        <v>237</v>
      </c>
      <c r="Q23" s="2">
        <v>14</v>
      </c>
    </row>
    <row r="24" spans="1:17" ht="15.75" x14ac:dyDescent="0.2">
      <c r="A24" s="12">
        <v>15</v>
      </c>
      <c r="B24" s="15">
        <v>1500</v>
      </c>
      <c r="C24" s="15">
        <v>10</v>
      </c>
      <c r="D24" s="7"/>
      <c r="E24" s="7"/>
      <c r="F24" s="7"/>
      <c r="G24" s="7"/>
      <c r="H24" s="13">
        <f t="shared" si="0"/>
        <v>1500</v>
      </c>
      <c r="I24" s="7"/>
      <c r="J24" s="13">
        <f t="shared" si="1"/>
        <v>0</v>
      </c>
      <c r="K24" s="13">
        <f t="shared" si="2"/>
        <v>0</v>
      </c>
      <c r="L24" s="71"/>
      <c r="M24" s="317"/>
      <c r="N24" s="122"/>
      <c r="O24" s="121"/>
      <c r="P24" s="264" t="s">
        <v>238</v>
      </c>
      <c r="Q24" s="2">
        <v>15</v>
      </c>
    </row>
    <row r="25" spans="1:17" ht="15.75" x14ac:dyDescent="0.2">
      <c r="A25" s="12">
        <v>16</v>
      </c>
      <c r="B25" s="15">
        <v>1900</v>
      </c>
      <c r="C25" s="15">
        <v>10</v>
      </c>
      <c r="D25" s="7"/>
      <c r="E25" s="7"/>
      <c r="F25" s="7"/>
      <c r="G25" s="7"/>
      <c r="H25" s="13">
        <f t="shared" si="0"/>
        <v>1900</v>
      </c>
      <c r="I25" s="7"/>
      <c r="J25" s="13">
        <f t="shared" si="1"/>
        <v>0</v>
      </c>
      <c r="K25" s="13">
        <f t="shared" si="2"/>
        <v>0</v>
      </c>
      <c r="L25" s="71"/>
      <c r="M25" s="317"/>
      <c r="N25" s="122"/>
      <c r="O25" s="121"/>
      <c r="P25" s="264" t="s">
        <v>239</v>
      </c>
      <c r="Q25" s="2">
        <v>16</v>
      </c>
    </row>
    <row r="26" spans="1:17" ht="15.75" x14ac:dyDescent="0.2">
      <c r="A26" s="12">
        <v>17</v>
      </c>
      <c r="B26" s="15">
        <v>2000</v>
      </c>
      <c r="C26" s="15">
        <v>10</v>
      </c>
      <c r="D26" s="7"/>
      <c r="E26" s="7"/>
      <c r="F26" s="7"/>
      <c r="G26" s="7"/>
      <c r="H26" s="13">
        <f t="shared" si="0"/>
        <v>2000</v>
      </c>
      <c r="I26" s="7"/>
      <c r="J26" s="13">
        <f t="shared" si="1"/>
        <v>0</v>
      </c>
      <c r="K26" s="13">
        <f t="shared" si="2"/>
        <v>0</v>
      </c>
      <c r="L26" s="71"/>
      <c r="M26" s="317"/>
      <c r="N26" s="122"/>
      <c r="O26" s="121"/>
      <c r="P26" s="264" t="s">
        <v>240</v>
      </c>
      <c r="Q26" s="2">
        <v>17</v>
      </c>
    </row>
    <row r="27" spans="1:17" ht="15.75" x14ac:dyDescent="0.2">
      <c r="A27" s="12">
        <v>18</v>
      </c>
      <c r="B27" s="15">
        <v>1800</v>
      </c>
      <c r="C27" s="15">
        <v>10</v>
      </c>
      <c r="D27" s="7"/>
      <c r="E27" s="7"/>
      <c r="F27" s="7"/>
      <c r="G27" s="7"/>
      <c r="H27" s="13">
        <f t="shared" si="0"/>
        <v>1800</v>
      </c>
      <c r="I27" s="7"/>
      <c r="J27" s="13">
        <f t="shared" si="1"/>
        <v>0</v>
      </c>
      <c r="K27" s="13">
        <f t="shared" si="2"/>
        <v>0</v>
      </c>
      <c r="L27" s="71"/>
      <c r="M27" s="317"/>
      <c r="N27" s="122"/>
      <c r="O27" s="121"/>
      <c r="P27" s="264" t="s">
        <v>250</v>
      </c>
      <c r="Q27" s="2">
        <v>18</v>
      </c>
    </row>
    <row r="28" spans="1:17" ht="15.75" x14ac:dyDescent="0.2">
      <c r="A28" s="12">
        <v>19</v>
      </c>
      <c r="B28" s="15">
        <v>1000</v>
      </c>
      <c r="C28" s="15">
        <v>10</v>
      </c>
      <c r="D28" s="7"/>
      <c r="E28" s="7"/>
      <c r="F28" s="7"/>
      <c r="G28" s="7"/>
      <c r="H28" s="13">
        <f t="shared" si="0"/>
        <v>1000</v>
      </c>
      <c r="I28" s="7"/>
      <c r="J28" s="13">
        <f t="shared" si="1"/>
        <v>0</v>
      </c>
      <c r="K28" s="13">
        <f t="shared" si="2"/>
        <v>0</v>
      </c>
      <c r="L28" s="71"/>
      <c r="M28" s="317"/>
      <c r="N28" s="122"/>
      <c r="O28" s="121"/>
      <c r="P28" s="264" t="s">
        <v>241</v>
      </c>
      <c r="Q28" s="2">
        <v>19</v>
      </c>
    </row>
    <row r="29" spans="1:17" ht="15.75" x14ac:dyDescent="0.2">
      <c r="A29" s="12">
        <v>20</v>
      </c>
      <c r="B29" s="15">
        <v>900</v>
      </c>
      <c r="C29" s="15">
        <v>10</v>
      </c>
      <c r="D29" s="7"/>
      <c r="E29" s="7"/>
      <c r="F29" s="7"/>
      <c r="G29" s="7"/>
      <c r="H29" s="13">
        <f t="shared" si="0"/>
        <v>900</v>
      </c>
      <c r="I29" s="7"/>
      <c r="J29" s="13">
        <f t="shared" si="1"/>
        <v>0</v>
      </c>
      <c r="K29" s="13">
        <f t="shared" si="2"/>
        <v>0</v>
      </c>
      <c r="L29" s="71"/>
      <c r="M29" s="317"/>
      <c r="N29" s="122"/>
      <c r="O29" s="121"/>
      <c r="P29" s="264" t="s">
        <v>242</v>
      </c>
      <c r="Q29" s="2">
        <v>20</v>
      </c>
    </row>
    <row r="30" spans="1:17" ht="15.75" x14ac:dyDescent="0.2">
      <c r="A30" s="12">
        <v>21</v>
      </c>
      <c r="B30" s="15">
        <v>200</v>
      </c>
      <c r="C30" s="15">
        <v>10</v>
      </c>
      <c r="D30" s="7"/>
      <c r="E30" s="7"/>
      <c r="F30" s="7"/>
      <c r="G30" s="7"/>
      <c r="H30" s="13">
        <f t="shared" si="0"/>
        <v>200</v>
      </c>
      <c r="I30" s="7"/>
      <c r="J30" s="13">
        <f t="shared" si="1"/>
        <v>0</v>
      </c>
      <c r="K30" s="13">
        <f t="shared" si="2"/>
        <v>0</v>
      </c>
      <c r="L30" s="71"/>
      <c r="M30" s="317"/>
      <c r="N30" s="122"/>
      <c r="O30" s="121"/>
      <c r="P30" s="264" t="s">
        <v>243</v>
      </c>
      <c r="Q30" s="2">
        <v>21</v>
      </c>
    </row>
    <row r="31" spans="1:17" ht="15.75" x14ac:dyDescent="0.2">
      <c r="A31" s="12">
        <v>22</v>
      </c>
      <c r="B31" s="15">
        <v>1100</v>
      </c>
      <c r="C31" s="15">
        <v>10</v>
      </c>
      <c r="D31" s="7"/>
      <c r="E31" s="7"/>
      <c r="F31" s="7"/>
      <c r="G31" s="7"/>
      <c r="H31" s="13">
        <f t="shared" si="0"/>
        <v>1100</v>
      </c>
      <c r="I31" s="7"/>
      <c r="J31" s="13">
        <f t="shared" si="1"/>
        <v>0</v>
      </c>
      <c r="K31" s="13">
        <f t="shared" si="2"/>
        <v>0</v>
      </c>
      <c r="L31" s="71"/>
      <c r="M31" s="317"/>
      <c r="N31" s="122"/>
      <c r="O31" s="121"/>
      <c r="P31" s="264" t="s">
        <v>244</v>
      </c>
      <c r="Q31" s="2">
        <v>22</v>
      </c>
    </row>
    <row r="32" spans="1:17" ht="15.75" x14ac:dyDescent="0.2">
      <c r="A32" s="12">
        <v>23</v>
      </c>
      <c r="B32" s="15">
        <v>1800</v>
      </c>
      <c r="C32" s="15">
        <v>10</v>
      </c>
      <c r="D32" s="7"/>
      <c r="E32" s="7"/>
      <c r="F32" s="7"/>
      <c r="G32" s="7"/>
      <c r="H32" s="13">
        <f t="shared" si="0"/>
        <v>1800</v>
      </c>
      <c r="I32" s="7"/>
      <c r="J32" s="13">
        <f t="shared" si="1"/>
        <v>0</v>
      </c>
      <c r="K32" s="13">
        <f t="shared" si="2"/>
        <v>0</v>
      </c>
      <c r="L32" s="71"/>
      <c r="M32" s="317"/>
      <c r="N32" s="122"/>
      <c r="O32" s="121"/>
      <c r="P32" s="264" t="s">
        <v>245</v>
      </c>
      <c r="Q32" s="2">
        <v>23</v>
      </c>
    </row>
    <row r="33" spans="1:17" ht="15.75" x14ac:dyDescent="0.2">
      <c r="A33" s="12">
        <v>24</v>
      </c>
      <c r="B33" s="15">
        <v>1600</v>
      </c>
      <c r="C33" s="15">
        <v>10</v>
      </c>
      <c r="D33" s="7"/>
      <c r="E33" s="7"/>
      <c r="F33" s="7"/>
      <c r="G33" s="7"/>
      <c r="H33" s="13">
        <f t="shared" si="0"/>
        <v>1600</v>
      </c>
      <c r="I33" s="7"/>
      <c r="J33" s="13">
        <f t="shared" si="1"/>
        <v>0</v>
      </c>
      <c r="K33" s="13">
        <f t="shared" si="2"/>
        <v>0</v>
      </c>
      <c r="L33" s="71"/>
      <c r="M33" s="317"/>
      <c r="N33" s="122"/>
      <c r="O33" s="121"/>
      <c r="P33" s="264" t="s">
        <v>246</v>
      </c>
      <c r="Q33" s="2">
        <v>24</v>
      </c>
    </row>
    <row r="34" spans="1:17" ht="15.75" x14ac:dyDescent="0.2">
      <c r="A34" s="12">
        <v>25</v>
      </c>
      <c r="B34" s="15">
        <v>900</v>
      </c>
      <c r="C34" s="15">
        <v>10</v>
      </c>
      <c r="D34" s="7"/>
      <c r="E34" s="7"/>
      <c r="F34" s="7"/>
      <c r="G34" s="7"/>
      <c r="H34" s="13">
        <f t="shared" si="0"/>
        <v>900</v>
      </c>
      <c r="I34" s="7"/>
      <c r="J34" s="13">
        <f t="shared" si="1"/>
        <v>0</v>
      </c>
      <c r="K34" s="13">
        <f t="shared" si="2"/>
        <v>0</v>
      </c>
      <c r="L34" s="71"/>
      <c r="M34" s="317"/>
      <c r="N34" s="122"/>
      <c r="O34" s="121"/>
      <c r="P34" s="264" t="s">
        <v>247</v>
      </c>
      <c r="Q34" s="2">
        <v>25</v>
      </c>
    </row>
    <row r="35" spans="1:17" ht="15.75" x14ac:dyDescent="0.2">
      <c r="A35" s="12">
        <v>26</v>
      </c>
      <c r="B35" s="15">
        <v>1300</v>
      </c>
      <c r="C35" s="15">
        <v>10</v>
      </c>
      <c r="D35" s="7"/>
      <c r="E35" s="7"/>
      <c r="F35" s="7"/>
      <c r="G35" s="7"/>
      <c r="H35" s="13">
        <f t="shared" si="0"/>
        <v>1300</v>
      </c>
      <c r="I35" s="7"/>
      <c r="J35" s="13">
        <f t="shared" si="1"/>
        <v>0</v>
      </c>
      <c r="K35" s="13">
        <f t="shared" si="2"/>
        <v>0</v>
      </c>
      <c r="L35" s="71"/>
      <c r="M35" s="317"/>
      <c r="N35" s="122"/>
      <c r="O35" s="121"/>
      <c r="P35" s="264" t="s">
        <v>248</v>
      </c>
      <c r="Q35" s="2">
        <v>26</v>
      </c>
    </row>
    <row r="36" spans="1:17" ht="15.75" x14ac:dyDescent="0.2">
      <c r="A36" s="12">
        <v>27</v>
      </c>
      <c r="B36" s="15">
        <v>1800</v>
      </c>
      <c r="C36" s="15">
        <v>10</v>
      </c>
      <c r="D36" s="7"/>
      <c r="E36" s="7"/>
      <c r="F36" s="7"/>
      <c r="G36" s="7"/>
      <c r="H36" s="13">
        <f t="shared" si="0"/>
        <v>1800</v>
      </c>
      <c r="I36" s="7"/>
      <c r="J36" s="13">
        <f t="shared" si="1"/>
        <v>0</v>
      </c>
      <c r="K36" s="13">
        <f t="shared" si="2"/>
        <v>0</v>
      </c>
      <c r="L36" s="71"/>
      <c r="M36" s="317"/>
      <c r="N36" s="122"/>
      <c r="O36" s="121"/>
      <c r="P36" s="264" t="s">
        <v>249</v>
      </c>
      <c r="Q36" s="2">
        <v>27</v>
      </c>
    </row>
    <row r="37" spans="1:17" ht="15.75" x14ac:dyDescent="0.2">
      <c r="A37" s="12">
        <v>28</v>
      </c>
      <c r="B37" s="15">
        <v>2700</v>
      </c>
      <c r="C37" s="15">
        <v>10</v>
      </c>
      <c r="D37" s="7"/>
      <c r="E37" s="7"/>
      <c r="F37" s="7"/>
      <c r="G37" s="7"/>
      <c r="H37" s="13">
        <f t="shared" si="0"/>
        <v>2700</v>
      </c>
      <c r="I37" s="7"/>
      <c r="J37" s="13">
        <f t="shared" si="1"/>
        <v>0</v>
      </c>
      <c r="K37" s="13">
        <f t="shared" si="2"/>
        <v>0</v>
      </c>
      <c r="L37" s="71"/>
      <c r="M37" s="317"/>
      <c r="N37" s="122"/>
      <c r="O37" s="121"/>
      <c r="P37" s="264" t="s">
        <v>251</v>
      </c>
      <c r="Q37" s="2">
        <v>28</v>
      </c>
    </row>
    <row r="38" spans="1:17" ht="15.75" x14ac:dyDescent="0.2">
      <c r="A38" s="12">
        <v>29</v>
      </c>
      <c r="B38" s="15">
        <v>1000</v>
      </c>
      <c r="C38" s="15">
        <v>10</v>
      </c>
      <c r="D38" s="7"/>
      <c r="E38" s="7"/>
      <c r="F38" s="7"/>
      <c r="G38" s="7"/>
      <c r="H38" s="13">
        <f t="shared" si="0"/>
        <v>1000</v>
      </c>
      <c r="I38" s="7"/>
      <c r="J38" s="13">
        <f t="shared" si="1"/>
        <v>0</v>
      </c>
      <c r="K38" s="13">
        <f t="shared" si="2"/>
        <v>0</v>
      </c>
      <c r="L38" s="71"/>
      <c r="M38" s="317"/>
      <c r="N38" s="122"/>
      <c r="O38" s="121"/>
      <c r="P38" s="264" t="s">
        <v>252</v>
      </c>
      <c r="Q38" s="2">
        <v>29</v>
      </c>
    </row>
    <row r="39" spans="1:17" ht="15.75" x14ac:dyDescent="0.2">
      <c r="A39" s="12">
        <v>30</v>
      </c>
      <c r="B39" s="15">
        <v>1100</v>
      </c>
      <c r="C39" s="15">
        <v>10</v>
      </c>
      <c r="D39" s="7"/>
      <c r="E39" s="7"/>
      <c r="F39" s="7"/>
      <c r="G39" s="7"/>
      <c r="H39" s="13">
        <f>B39-D39-G39</f>
        <v>1100</v>
      </c>
      <c r="I39" s="7"/>
      <c r="J39" s="13">
        <f t="shared" si="1"/>
        <v>0</v>
      </c>
      <c r="K39" s="13">
        <f t="shared" si="2"/>
        <v>0</v>
      </c>
      <c r="L39" s="71"/>
      <c r="M39" s="317"/>
      <c r="N39" s="122"/>
      <c r="O39" s="121"/>
      <c r="P39" s="264" t="s">
        <v>253</v>
      </c>
      <c r="Q39" s="2">
        <v>30</v>
      </c>
    </row>
    <row r="40" spans="1:17" ht="15.75" x14ac:dyDescent="0.2">
      <c r="A40" s="12">
        <v>31</v>
      </c>
      <c r="B40" s="15">
        <v>2000</v>
      </c>
      <c r="C40" s="15">
        <v>10</v>
      </c>
      <c r="D40" s="7"/>
      <c r="E40" s="7"/>
      <c r="F40" s="7"/>
      <c r="G40" s="7"/>
      <c r="H40" s="13">
        <f t="shared" si="0"/>
        <v>2000</v>
      </c>
      <c r="I40" s="7"/>
      <c r="J40" s="13">
        <f t="shared" si="1"/>
        <v>0</v>
      </c>
      <c r="K40" s="13">
        <f t="shared" si="2"/>
        <v>0</v>
      </c>
      <c r="L40" s="71"/>
      <c r="M40" s="317"/>
      <c r="N40" s="122"/>
      <c r="O40" s="121"/>
      <c r="P40" s="264" t="s">
        <v>256</v>
      </c>
      <c r="Q40" s="2">
        <v>31</v>
      </c>
    </row>
    <row r="41" spans="1:17" ht="15.75" x14ac:dyDescent="0.2">
      <c r="A41" s="12">
        <v>32</v>
      </c>
      <c r="B41" s="15">
        <v>2800</v>
      </c>
      <c r="C41" s="15">
        <v>10</v>
      </c>
      <c r="D41" s="7"/>
      <c r="E41" s="7"/>
      <c r="F41" s="7"/>
      <c r="G41" s="7"/>
      <c r="H41" s="13">
        <f t="shared" si="0"/>
        <v>2800</v>
      </c>
      <c r="I41" s="7"/>
      <c r="J41" s="13">
        <f t="shared" si="1"/>
        <v>0</v>
      </c>
      <c r="K41" s="13">
        <f t="shared" si="2"/>
        <v>0</v>
      </c>
      <c r="L41" s="71"/>
      <c r="M41" s="317"/>
      <c r="N41" s="122"/>
      <c r="O41" s="121"/>
      <c r="P41" s="264" t="s">
        <v>257</v>
      </c>
      <c r="Q41" s="2">
        <v>32</v>
      </c>
    </row>
    <row r="42" spans="1:17" ht="15.75" x14ac:dyDescent="0.2">
      <c r="A42" s="12">
        <v>33</v>
      </c>
      <c r="B42" s="15">
        <v>900</v>
      </c>
      <c r="C42" s="15">
        <v>10</v>
      </c>
      <c r="D42" s="7"/>
      <c r="E42" s="7"/>
      <c r="F42" s="7"/>
      <c r="G42" s="7"/>
      <c r="H42" s="13">
        <f t="shared" si="0"/>
        <v>900</v>
      </c>
      <c r="I42" s="7"/>
      <c r="J42" s="13">
        <f t="shared" si="1"/>
        <v>0</v>
      </c>
      <c r="K42" s="13">
        <f t="shared" si="2"/>
        <v>0</v>
      </c>
      <c r="L42" s="71"/>
      <c r="M42" s="317"/>
      <c r="N42" s="122"/>
      <c r="O42" s="121"/>
      <c r="P42" s="264" t="s">
        <v>255</v>
      </c>
      <c r="Q42" s="2">
        <v>33</v>
      </c>
    </row>
    <row r="43" spans="1:17" ht="15.75" x14ac:dyDescent="0.2">
      <c r="A43" s="12">
        <v>34</v>
      </c>
      <c r="B43" s="15">
        <v>2200</v>
      </c>
      <c r="C43" s="15">
        <v>10</v>
      </c>
      <c r="D43" s="7"/>
      <c r="E43" s="7"/>
      <c r="F43" s="7"/>
      <c r="G43" s="7"/>
      <c r="H43" s="13">
        <f t="shared" si="0"/>
        <v>2200</v>
      </c>
      <c r="I43" s="7"/>
      <c r="J43" s="13">
        <f t="shared" si="1"/>
        <v>0</v>
      </c>
      <c r="K43" s="13">
        <f t="shared" si="2"/>
        <v>0</v>
      </c>
      <c r="L43" s="71"/>
      <c r="M43" s="317"/>
      <c r="N43" s="122"/>
      <c r="O43" s="121"/>
      <c r="P43" s="264" t="s">
        <v>254</v>
      </c>
      <c r="Q43" s="2">
        <v>34</v>
      </c>
    </row>
    <row r="44" spans="1:17" ht="15.75" x14ac:dyDescent="0.2">
      <c r="A44" s="12">
        <v>35</v>
      </c>
      <c r="B44" s="15">
        <v>2000</v>
      </c>
      <c r="C44" s="15">
        <v>10</v>
      </c>
      <c r="D44" s="7"/>
      <c r="E44" s="7"/>
      <c r="F44" s="7"/>
      <c r="G44" s="7"/>
      <c r="H44" s="13">
        <f t="shared" si="0"/>
        <v>2000</v>
      </c>
      <c r="I44" s="7"/>
      <c r="J44" s="13">
        <f t="shared" si="1"/>
        <v>0</v>
      </c>
      <c r="K44" s="13">
        <f t="shared" si="2"/>
        <v>0</v>
      </c>
      <c r="L44" s="71"/>
      <c r="M44" s="317"/>
      <c r="N44" s="122"/>
      <c r="O44" s="121"/>
      <c r="P44" s="264" t="s">
        <v>258</v>
      </c>
      <c r="Q44" s="2">
        <v>35</v>
      </c>
    </row>
    <row r="45" spans="1:17" ht="15.75" x14ac:dyDescent="0.2">
      <c r="A45" s="12">
        <v>36</v>
      </c>
      <c r="B45" s="15">
        <v>2100</v>
      </c>
      <c r="C45" s="15">
        <v>10</v>
      </c>
      <c r="D45" s="7"/>
      <c r="E45" s="7"/>
      <c r="F45" s="7"/>
      <c r="G45" s="7"/>
      <c r="H45" s="13">
        <f t="shared" si="0"/>
        <v>2100</v>
      </c>
      <c r="I45" s="7"/>
      <c r="J45" s="13">
        <f t="shared" si="1"/>
        <v>0</v>
      </c>
      <c r="K45" s="13">
        <f t="shared" si="2"/>
        <v>0</v>
      </c>
      <c r="L45" s="71"/>
      <c r="M45" s="317"/>
      <c r="N45" s="122"/>
      <c r="O45" s="121"/>
      <c r="P45" s="264" t="s">
        <v>259</v>
      </c>
      <c r="Q45" s="2">
        <v>36</v>
      </c>
    </row>
    <row r="46" spans="1:17" ht="15.75" x14ac:dyDescent="0.2">
      <c r="A46" s="12">
        <v>37</v>
      </c>
      <c r="B46" s="15">
        <v>1600</v>
      </c>
      <c r="C46" s="15">
        <v>10</v>
      </c>
      <c r="D46" s="7"/>
      <c r="E46" s="7"/>
      <c r="F46" s="7"/>
      <c r="G46" s="7"/>
      <c r="H46" s="13">
        <f t="shared" si="0"/>
        <v>1600</v>
      </c>
      <c r="I46" s="7"/>
      <c r="J46" s="13">
        <f t="shared" si="1"/>
        <v>0</v>
      </c>
      <c r="K46" s="13">
        <f t="shared" si="2"/>
        <v>0</v>
      </c>
      <c r="L46" s="71"/>
      <c r="M46" s="317"/>
      <c r="N46" s="122"/>
      <c r="O46" s="121"/>
      <c r="P46" s="264" t="s">
        <v>260</v>
      </c>
      <c r="Q46" s="2">
        <v>37</v>
      </c>
    </row>
    <row r="47" spans="1:17" ht="15.75" x14ac:dyDescent="0.2">
      <c r="A47" s="12">
        <v>38</v>
      </c>
      <c r="B47" s="15">
        <v>1000</v>
      </c>
      <c r="C47" s="15">
        <v>10</v>
      </c>
      <c r="D47" s="7"/>
      <c r="E47" s="7"/>
      <c r="F47" s="7"/>
      <c r="G47" s="7"/>
      <c r="H47" s="13">
        <f t="shared" si="0"/>
        <v>1000</v>
      </c>
      <c r="I47" s="7"/>
      <c r="J47" s="13">
        <f t="shared" si="1"/>
        <v>0</v>
      </c>
      <c r="K47" s="13">
        <f t="shared" si="2"/>
        <v>0</v>
      </c>
      <c r="L47" s="71"/>
      <c r="M47" s="317"/>
      <c r="N47" s="122"/>
      <c r="O47" s="121"/>
      <c r="P47" s="264" t="s">
        <v>261</v>
      </c>
      <c r="Q47" s="2">
        <v>38</v>
      </c>
    </row>
    <row r="48" spans="1:17" ht="15.75" x14ac:dyDescent="0.2">
      <c r="A48" s="12">
        <v>39</v>
      </c>
      <c r="B48" s="15">
        <v>900</v>
      </c>
      <c r="C48" s="15">
        <v>10</v>
      </c>
      <c r="D48" s="7"/>
      <c r="E48" s="7"/>
      <c r="F48" s="7"/>
      <c r="G48" s="7"/>
      <c r="H48" s="13">
        <f t="shared" si="0"/>
        <v>900</v>
      </c>
      <c r="I48" s="7"/>
      <c r="J48" s="13">
        <f t="shared" si="1"/>
        <v>0</v>
      </c>
      <c r="K48" s="13">
        <f t="shared" si="2"/>
        <v>0</v>
      </c>
      <c r="L48" s="71"/>
      <c r="M48" s="317"/>
      <c r="N48" s="122"/>
      <c r="O48" s="121"/>
      <c r="P48" s="264" t="s">
        <v>262</v>
      </c>
      <c r="Q48" s="2">
        <v>39</v>
      </c>
    </row>
    <row r="49" spans="1:17" ht="15.75" x14ac:dyDescent="0.2">
      <c r="A49" s="12">
        <v>40</v>
      </c>
      <c r="B49" s="15">
        <v>800</v>
      </c>
      <c r="C49" s="15">
        <v>10</v>
      </c>
      <c r="D49" s="7"/>
      <c r="E49" s="7"/>
      <c r="F49" s="7"/>
      <c r="G49" s="7"/>
      <c r="H49" s="13">
        <f t="shared" si="0"/>
        <v>800</v>
      </c>
      <c r="I49" s="7"/>
      <c r="J49" s="13">
        <f t="shared" si="1"/>
        <v>0</v>
      </c>
      <c r="K49" s="13">
        <f t="shared" si="2"/>
        <v>0</v>
      </c>
      <c r="L49" s="71"/>
      <c r="M49" s="317"/>
      <c r="N49" s="122"/>
      <c r="O49" s="121"/>
      <c r="P49" s="264" t="s">
        <v>263</v>
      </c>
      <c r="Q49" s="2">
        <v>40</v>
      </c>
    </row>
    <row r="50" spans="1:17" ht="15.75" x14ac:dyDescent="0.2">
      <c r="A50" s="12">
        <v>41</v>
      </c>
      <c r="B50" s="15">
        <v>1400</v>
      </c>
      <c r="C50" s="15">
        <v>10</v>
      </c>
      <c r="D50" s="7"/>
      <c r="E50" s="7"/>
      <c r="F50" s="7"/>
      <c r="G50" s="7"/>
      <c r="H50" s="13">
        <f t="shared" si="0"/>
        <v>1400</v>
      </c>
      <c r="I50" s="7"/>
      <c r="J50" s="13">
        <f t="shared" si="1"/>
        <v>0</v>
      </c>
      <c r="K50" s="13">
        <f t="shared" si="2"/>
        <v>0</v>
      </c>
      <c r="L50" s="71"/>
      <c r="M50" s="317"/>
      <c r="N50" s="122"/>
      <c r="O50" s="121"/>
      <c r="P50" s="264" t="s">
        <v>264</v>
      </c>
      <c r="Q50" s="2">
        <v>41</v>
      </c>
    </row>
    <row r="51" spans="1:17" ht="15.75" x14ac:dyDescent="0.2">
      <c r="A51" s="12">
        <v>42</v>
      </c>
      <c r="B51" s="15">
        <v>1100</v>
      </c>
      <c r="C51" s="15">
        <v>10</v>
      </c>
      <c r="D51" s="7"/>
      <c r="E51" s="7"/>
      <c r="F51" s="7"/>
      <c r="G51" s="7"/>
      <c r="H51" s="13">
        <f t="shared" si="0"/>
        <v>1100</v>
      </c>
      <c r="I51" s="7"/>
      <c r="J51" s="13">
        <f t="shared" si="1"/>
        <v>0</v>
      </c>
      <c r="K51" s="13">
        <f t="shared" si="2"/>
        <v>0</v>
      </c>
      <c r="L51" s="71"/>
      <c r="M51" s="317"/>
      <c r="N51" s="122"/>
      <c r="O51" s="121"/>
      <c r="P51" s="264" t="s">
        <v>265</v>
      </c>
      <c r="Q51" s="2">
        <v>42</v>
      </c>
    </row>
    <row r="52" spans="1:17" ht="15.75" x14ac:dyDescent="0.2">
      <c r="A52" s="12">
        <v>43</v>
      </c>
      <c r="B52" s="15">
        <v>1800</v>
      </c>
      <c r="C52" s="15">
        <v>10</v>
      </c>
      <c r="D52" s="7"/>
      <c r="E52" s="7"/>
      <c r="F52" s="7"/>
      <c r="G52" s="7"/>
      <c r="H52" s="13">
        <f t="shared" si="0"/>
        <v>1800</v>
      </c>
      <c r="I52" s="7"/>
      <c r="J52" s="13">
        <f t="shared" si="1"/>
        <v>0</v>
      </c>
      <c r="K52" s="13">
        <f t="shared" si="2"/>
        <v>0</v>
      </c>
      <c r="L52" s="71"/>
      <c r="M52" s="317"/>
      <c r="N52" s="122"/>
      <c r="O52" s="121"/>
      <c r="P52" s="264" t="s">
        <v>266</v>
      </c>
      <c r="Q52" s="2">
        <v>43</v>
      </c>
    </row>
    <row r="53" spans="1:17" ht="15.75" x14ac:dyDescent="0.2">
      <c r="A53" s="12">
        <v>44</v>
      </c>
      <c r="B53" s="15">
        <v>1200</v>
      </c>
      <c r="C53" s="15">
        <v>10</v>
      </c>
      <c r="D53" s="7"/>
      <c r="E53" s="7"/>
      <c r="F53" s="7"/>
      <c r="G53" s="7"/>
      <c r="H53" s="13">
        <f t="shared" si="0"/>
        <v>1200</v>
      </c>
      <c r="I53" s="7"/>
      <c r="J53" s="13">
        <f t="shared" si="1"/>
        <v>0</v>
      </c>
      <c r="K53" s="13">
        <f t="shared" si="2"/>
        <v>0</v>
      </c>
      <c r="L53" s="71"/>
      <c r="M53" s="317"/>
      <c r="N53" s="122"/>
      <c r="O53" s="121"/>
      <c r="P53" s="264" t="s">
        <v>267</v>
      </c>
      <c r="Q53" s="2">
        <v>44</v>
      </c>
    </row>
    <row r="54" spans="1:17" ht="15.75" x14ac:dyDescent="0.2">
      <c r="A54" s="12">
        <v>45</v>
      </c>
      <c r="B54" s="15">
        <v>200</v>
      </c>
      <c r="C54" s="15">
        <v>10</v>
      </c>
      <c r="D54" s="7"/>
      <c r="E54" s="7"/>
      <c r="F54" s="7"/>
      <c r="G54" s="7"/>
      <c r="H54" s="13">
        <f t="shared" si="0"/>
        <v>200</v>
      </c>
      <c r="I54" s="7"/>
      <c r="J54" s="13">
        <f t="shared" si="1"/>
        <v>0</v>
      </c>
      <c r="K54" s="13">
        <f t="shared" si="2"/>
        <v>0</v>
      </c>
      <c r="L54" s="71"/>
      <c r="M54" s="317"/>
      <c r="N54" s="122"/>
      <c r="O54" s="121"/>
      <c r="P54" s="264" t="s">
        <v>268</v>
      </c>
      <c r="Q54" s="2">
        <v>45</v>
      </c>
    </row>
    <row r="55" spans="1:17" ht="15.75" x14ac:dyDescent="0.2">
      <c r="A55" s="12">
        <v>46</v>
      </c>
      <c r="B55" s="15">
        <v>500</v>
      </c>
      <c r="C55" s="15">
        <v>10</v>
      </c>
      <c r="D55" s="7"/>
      <c r="E55" s="7"/>
      <c r="F55" s="7"/>
      <c r="G55" s="7"/>
      <c r="H55" s="13">
        <f t="shared" si="0"/>
        <v>500</v>
      </c>
      <c r="I55" s="7"/>
      <c r="J55" s="13">
        <f t="shared" si="1"/>
        <v>0</v>
      </c>
      <c r="K55" s="13">
        <f t="shared" si="2"/>
        <v>0</v>
      </c>
      <c r="L55" s="71"/>
      <c r="M55" s="317"/>
      <c r="N55" s="122"/>
      <c r="O55" s="121"/>
      <c r="P55" s="264" t="s">
        <v>269</v>
      </c>
      <c r="Q55" s="2">
        <v>46</v>
      </c>
    </row>
    <row r="56" spans="1:17" ht="15.75" x14ac:dyDescent="0.2">
      <c r="A56" s="12">
        <v>47</v>
      </c>
      <c r="B56" s="15">
        <v>100</v>
      </c>
      <c r="C56" s="15">
        <v>10</v>
      </c>
      <c r="D56" s="7"/>
      <c r="E56" s="7"/>
      <c r="F56" s="7"/>
      <c r="G56" s="7"/>
      <c r="H56" s="13">
        <f t="shared" si="0"/>
        <v>100</v>
      </c>
      <c r="I56" s="7"/>
      <c r="J56" s="13">
        <f t="shared" si="1"/>
        <v>0</v>
      </c>
      <c r="K56" s="13">
        <f t="shared" si="2"/>
        <v>0</v>
      </c>
      <c r="L56" s="71"/>
      <c r="M56" s="317"/>
      <c r="N56" s="122"/>
      <c r="O56" s="121"/>
      <c r="P56" s="264" t="s">
        <v>268</v>
      </c>
      <c r="Q56" s="2">
        <v>47</v>
      </c>
    </row>
    <row r="57" spans="1:17" ht="15.75" x14ac:dyDescent="0.2">
      <c r="A57" s="75">
        <v>48</v>
      </c>
      <c r="B57" s="15">
        <v>200</v>
      </c>
      <c r="C57" s="15">
        <v>10</v>
      </c>
      <c r="D57" s="7"/>
      <c r="E57" s="7"/>
      <c r="F57" s="7"/>
      <c r="G57" s="7"/>
      <c r="H57" s="13">
        <f>B57-D57-G57</f>
        <v>200</v>
      </c>
      <c r="I57" s="7"/>
      <c r="J57" s="13">
        <f t="shared" si="1"/>
        <v>0</v>
      </c>
      <c r="K57" s="13">
        <f t="shared" si="2"/>
        <v>0</v>
      </c>
      <c r="L57" s="71"/>
      <c r="M57" s="317"/>
      <c r="N57" s="122"/>
      <c r="O57" s="121"/>
      <c r="P57" s="264" t="s">
        <v>275</v>
      </c>
      <c r="Q57" s="2">
        <v>48</v>
      </c>
    </row>
    <row r="58" spans="1:17" ht="15.75" x14ac:dyDescent="0.2">
      <c r="A58" s="75">
        <v>49</v>
      </c>
      <c r="B58" s="15">
        <v>200</v>
      </c>
      <c r="C58" s="15">
        <v>10</v>
      </c>
      <c r="D58" s="7"/>
      <c r="E58" s="7"/>
      <c r="F58" s="7"/>
      <c r="G58" s="7"/>
      <c r="H58" s="13">
        <f t="shared" si="0"/>
        <v>200</v>
      </c>
      <c r="I58" s="7"/>
      <c r="J58" s="13">
        <f t="shared" si="1"/>
        <v>0</v>
      </c>
      <c r="K58" s="13">
        <f t="shared" si="2"/>
        <v>0</v>
      </c>
      <c r="L58" s="71"/>
      <c r="M58" s="317"/>
      <c r="N58" s="122"/>
      <c r="O58" s="121"/>
      <c r="P58" s="264" t="s">
        <v>270</v>
      </c>
      <c r="Q58" s="2">
        <v>49</v>
      </c>
    </row>
    <row r="59" spans="1:17" ht="15.75" x14ac:dyDescent="0.2">
      <c r="A59" s="75">
        <v>50</v>
      </c>
      <c r="B59" s="15">
        <v>200</v>
      </c>
      <c r="C59" s="15">
        <v>10</v>
      </c>
      <c r="D59" s="7"/>
      <c r="E59" s="7"/>
      <c r="F59" s="7"/>
      <c r="G59" s="7"/>
      <c r="H59" s="13">
        <f t="shared" si="0"/>
        <v>200</v>
      </c>
      <c r="I59" s="7"/>
      <c r="J59" s="13">
        <f t="shared" si="1"/>
        <v>0</v>
      </c>
      <c r="K59" s="13">
        <f t="shared" si="2"/>
        <v>0</v>
      </c>
      <c r="L59" s="71"/>
      <c r="M59" s="317"/>
      <c r="N59" s="122"/>
      <c r="O59" s="121"/>
      <c r="P59" s="264" t="s">
        <v>271</v>
      </c>
      <c r="Q59" s="2">
        <v>50</v>
      </c>
    </row>
    <row r="60" spans="1:17" ht="15.75" x14ac:dyDescent="0.2">
      <c r="A60" s="75">
        <v>51</v>
      </c>
      <c r="B60" s="15">
        <v>200</v>
      </c>
      <c r="C60" s="15">
        <v>10</v>
      </c>
      <c r="D60" s="7"/>
      <c r="E60" s="7"/>
      <c r="F60" s="7"/>
      <c r="G60" s="7"/>
      <c r="H60" s="13">
        <f t="shared" si="0"/>
        <v>200</v>
      </c>
      <c r="I60" s="7"/>
      <c r="J60" s="13">
        <f t="shared" si="1"/>
        <v>0</v>
      </c>
      <c r="K60" s="13">
        <f t="shared" si="2"/>
        <v>0</v>
      </c>
      <c r="L60" s="71"/>
      <c r="M60" s="317"/>
      <c r="N60" s="122"/>
      <c r="O60" s="121"/>
      <c r="P60" s="264" t="s">
        <v>272</v>
      </c>
      <c r="Q60" s="2">
        <v>51</v>
      </c>
    </row>
    <row r="61" spans="1:17" ht="15.75" x14ac:dyDescent="0.2">
      <c r="A61" s="75">
        <v>52</v>
      </c>
      <c r="B61" s="15">
        <v>400</v>
      </c>
      <c r="C61" s="15">
        <v>10</v>
      </c>
      <c r="D61" s="7"/>
      <c r="E61" s="7"/>
      <c r="F61" s="7"/>
      <c r="G61" s="7"/>
      <c r="H61" s="13">
        <f t="shared" si="0"/>
        <v>400</v>
      </c>
      <c r="I61" s="7"/>
      <c r="J61" s="13">
        <f t="shared" si="1"/>
        <v>0</v>
      </c>
      <c r="K61" s="13">
        <f t="shared" si="2"/>
        <v>0</v>
      </c>
      <c r="L61" s="71"/>
      <c r="M61" s="317"/>
      <c r="N61" s="122"/>
      <c r="O61" s="121"/>
      <c r="P61" s="264" t="s">
        <v>273</v>
      </c>
      <c r="Q61" s="2">
        <v>52</v>
      </c>
    </row>
    <row r="62" spans="1:17" ht="15.75" x14ac:dyDescent="0.2">
      <c r="A62" s="75">
        <v>53</v>
      </c>
      <c r="B62" s="15">
        <v>400</v>
      </c>
      <c r="C62" s="15">
        <v>10</v>
      </c>
      <c r="D62" s="7"/>
      <c r="E62" s="7"/>
      <c r="F62" s="7"/>
      <c r="G62" s="7"/>
      <c r="H62" s="13">
        <f t="shared" si="0"/>
        <v>400</v>
      </c>
      <c r="I62" s="7"/>
      <c r="J62" s="13">
        <f t="shared" si="1"/>
        <v>0</v>
      </c>
      <c r="K62" s="13">
        <f t="shared" si="2"/>
        <v>0</v>
      </c>
      <c r="L62" s="71"/>
      <c r="M62" s="317"/>
      <c r="N62" s="122"/>
      <c r="O62" s="121"/>
      <c r="P62" s="264" t="s">
        <v>274</v>
      </c>
      <c r="Q62" s="2">
        <v>53</v>
      </c>
    </row>
    <row r="63" spans="1:17" ht="15.75" x14ac:dyDescent="0.2">
      <c r="A63" s="75">
        <v>54</v>
      </c>
      <c r="B63" s="15">
        <v>300</v>
      </c>
      <c r="C63" s="15">
        <v>10</v>
      </c>
      <c r="D63" s="7"/>
      <c r="E63" s="7"/>
      <c r="F63" s="7"/>
      <c r="G63" s="7"/>
      <c r="H63" s="13">
        <f t="shared" si="0"/>
        <v>300</v>
      </c>
      <c r="I63" s="7"/>
      <c r="J63" s="13">
        <f t="shared" si="1"/>
        <v>0</v>
      </c>
      <c r="K63" s="13">
        <f t="shared" si="2"/>
        <v>0</v>
      </c>
      <c r="L63" s="71"/>
      <c r="M63" s="317"/>
      <c r="N63" s="122"/>
      <c r="O63" s="121"/>
      <c r="P63" s="264" t="s">
        <v>276</v>
      </c>
      <c r="Q63" s="2">
        <v>54</v>
      </c>
    </row>
    <row r="64" spans="1:17" ht="15.75" x14ac:dyDescent="0.2">
      <c r="A64" s="75">
        <v>55</v>
      </c>
      <c r="B64" s="15">
        <v>300</v>
      </c>
      <c r="C64" s="15">
        <v>10</v>
      </c>
      <c r="D64" s="7"/>
      <c r="E64" s="7"/>
      <c r="F64" s="7"/>
      <c r="G64" s="7"/>
      <c r="H64" s="13">
        <f t="shared" si="0"/>
        <v>300</v>
      </c>
      <c r="I64" s="7"/>
      <c r="J64" s="13">
        <f t="shared" si="1"/>
        <v>0</v>
      </c>
      <c r="K64" s="13">
        <f t="shared" si="2"/>
        <v>0</v>
      </c>
      <c r="L64" s="71"/>
      <c r="M64" s="317"/>
      <c r="N64" s="122"/>
      <c r="O64" s="121"/>
      <c r="P64" s="264" t="s">
        <v>277</v>
      </c>
      <c r="Q64" s="2">
        <v>55</v>
      </c>
    </row>
    <row r="65" spans="1:17" ht="15.75" x14ac:dyDescent="0.2">
      <c r="A65" s="75">
        <v>56</v>
      </c>
      <c r="B65" s="15">
        <v>200</v>
      </c>
      <c r="C65" s="15">
        <v>10</v>
      </c>
      <c r="D65" s="7"/>
      <c r="E65" s="7"/>
      <c r="F65" s="7"/>
      <c r="G65" s="7"/>
      <c r="H65" s="13">
        <f t="shared" si="0"/>
        <v>200</v>
      </c>
      <c r="I65" s="7"/>
      <c r="J65" s="13">
        <f t="shared" si="1"/>
        <v>0</v>
      </c>
      <c r="K65" s="13">
        <f t="shared" si="2"/>
        <v>0</v>
      </c>
      <c r="L65" s="71"/>
      <c r="M65" s="317"/>
      <c r="N65" s="122"/>
      <c r="O65" s="121"/>
      <c r="P65" s="264" t="s">
        <v>278</v>
      </c>
      <c r="Q65" s="2">
        <v>56</v>
      </c>
    </row>
    <row r="66" spans="1:17" ht="15.75" x14ac:dyDescent="0.2">
      <c r="A66" s="75">
        <v>57</v>
      </c>
      <c r="B66" s="15">
        <v>300</v>
      </c>
      <c r="C66" s="15">
        <v>10</v>
      </c>
      <c r="D66" s="7"/>
      <c r="E66" s="7"/>
      <c r="F66" s="7"/>
      <c r="G66" s="7"/>
      <c r="H66" s="13">
        <f t="shared" si="0"/>
        <v>300</v>
      </c>
      <c r="I66" s="7"/>
      <c r="J66" s="13">
        <f t="shared" si="1"/>
        <v>0</v>
      </c>
      <c r="K66" s="13">
        <f t="shared" si="2"/>
        <v>0</v>
      </c>
      <c r="L66" s="71"/>
      <c r="M66" s="317"/>
      <c r="N66" s="122"/>
      <c r="O66" s="121"/>
      <c r="P66" s="264" t="s">
        <v>279</v>
      </c>
      <c r="Q66" s="2">
        <v>57</v>
      </c>
    </row>
    <row r="67" spans="1:17" ht="15.75" x14ac:dyDescent="0.2">
      <c r="A67" s="75">
        <v>58</v>
      </c>
      <c r="B67" s="15">
        <v>400</v>
      </c>
      <c r="C67" s="15">
        <v>10</v>
      </c>
      <c r="D67" s="7"/>
      <c r="E67" s="7"/>
      <c r="F67" s="7"/>
      <c r="G67" s="7"/>
      <c r="H67" s="13">
        <f t="shared" si="0"/>
        <v>400</v>
      </c>
      <c r="I67" s="7"/>
      <c r="J67" s="13">
        <f t="shared" si="1"/>
        <v>0</v>
      </c>
      <c r="K67" s="13">
        <f t="shared" si="2"/>
        <v>0</v>
      </c>
      <c r="L67" s="71"/>
      <c r="M67" s="317"/>
      <c r="N67" s="122"/>
      <c r="O67" s="121"/>
      <c r="P67" s="264" t="s">
        <v>280</v>
      </c>
      <c r="Q67" s="2">
        <v>58</v>
      </c>
    </row>
    <row r="68" spans="1:17" ht="15.75" x14ac:dyDescent="0.2">
      <c r="A68" s="75">
        <v>59</v>
      </c>
      <c r="B68" s="15">
        <v>400</v>
      </c>
      <c r="C68" s="15">
        <v>10</v>
      </c>
      <c r="D68" s="7"/>
      <c r="E68" s="7"/>
      <c r="F68" s="7"/>
      <c r="G68" s="7"/>
      <c r="H68" s="13">
        <f t="shared" si="0"/>
        <v>400</v>
      </c>
      <c r="I68" s="7"/>
      <c r="J68" s="13">
        <f t="shared" si="1"/>
        <v>0</v>
      </c>
      <c r="K68" s="13">
        <f t="shared" si="2"/>
        <v>0</v>
      </c>
      <c r="L68" s="71"/>
      <c r="M68" s="317"/>
      <c r="N68" s="122"/>
      <c r="O68" s="121"/>
      <c r="P68" s="264" t="s">
        <v>281</v>
      </c>
      <c r="Q68" s="2">
        <v>59</v>
      </c>
    </row>
    <row r="69" spans="1:17" ht="15.75" x14ac:dyDescent="0.2">
      <c r="A69" s="75">
        <v>60</v>
      </c>
      <c r="B69" s="15">
        <v>800</v>
      </c>
      <c r="C69" s="15">
        <v>10</v>
      </c>
      <c r="D69" s="7"/>
      <c r="E69" s="7"/>
      <c r="F69" s="7"/>
      <c r="G69" s="7"/>
      <c r="H69" s="13">
        <f t="shared" si="0"/>
        <v>800</v>
      </c>
      <c r="I69" s="7"/>
      <c r="J69" s="13">
        <f t="shared" si="1"/>
        <v>0</v>
      </c>
      <c r="K69" s="13">
        <f t="shared" si="2"/>
        <v>0</v>
      </c>
      <c r="L69" s="71"/>
      <c r="M69" s="317"/>
      <c r="N69" s="122"/>
      <c r="O69" s="121"/>
      <c r="P69" s="264" t="s">
        <v>282</v>
      </c>
      <c r="Q69" s="2">
        <v>60</v>
      </c>
    </row>
    <row r="70" spans="1:17" ht="15.75" x14ac:dyDescent="0.2">
      <c r="A70" s="75">
        <v>61</v>
      </c>
      <c r="B70" s="15">
        <v>700</v>
      </c>
      <c r="C70" s="15">
        <v>10</v>
      </c>
      <c r="D70" s="7"/>
      <c r="E70" s="7"/>
      <c r="F70" s="7"/>
      <c r="G70" s="7"/>
      <c r="H70" s="13">
        <f t="shared" si="0"/>
        <v>700</v>
      </c>
      <c r="I70" s="7"/>
      <c r="J70" s="13">
        <f t="shared" si="1"/>
        <v>0</v>
      </c>
      <c r="K70" s="13">
        <f t="shared" si="2"/>
        <v>0</v>
      </c>
      <c r="L70" s="71"/>
      <c r="M70" s="317"/>
      <c r="N70" s="122"/>
      <c r="O70" s="121"/>
      <c r="P70" s="264" t="s">
        <v>283</v>
      </c>
      <c r="Q70" s="2">
        <v>61</v>
      </c>
    </row>
    <row r="71" spans="1:17" ht="15.75" x14ac:dyDescent="0.2">
      <c r="A71" s="75">
        <v>62</v>
      </c>
      <c r="B71" s="15">
        <v>400</v>
      </c>
      <c r="C71" s="15">
        <v>10</v>
      </c>
      <c r="D71" s="7"/>
      <c r="E71" s="7"/>
      <c r="F71" s="7"/>
      <c r="G71" s="7"/>
      <c r="H71" s="13">
        <f t="shared" si="0"/>
        <v>400</v>
      </c>
      <c r="I71" s="7"/>
      <c r="J71" s="13">
        <f t="shared" si="1"/>
        <v>0</v>
      </c>
      <c r="K71" s="13">
        <f t="shared" si="2"/>
        <v>0</v>
      </c>
      <c r="L71" s="71"/>
      <c r="M71" s="317"/>
      <c r="N71" s="122"/>
      <c r="O71" s="121"/>
      <c r="P71" s="264" t="s">
        <v>284</v>
      </c>
      <c r="Q71" s="2">
        <v>62</v>
      </c>
    </row>
    <row r="72" spans="1:17" ht="15.75" x14ac:dyDescent="0.2">
      <c r="A72" s="75">
        <v>63</v>
      </c>
      <c r="B72" s="15">
        <v>200</v>
      </c>
      <c r="C72" s="15">
        <v>10</v>
      </c>
      <c r="D72" s="7"/>
      <c r="E72" s="7"/>
      <c r="F72" s="7"/>
      <c r="G72" s="7"/>
      <c r="H72" s="13">
        <f t="shared" si="0"/>
        <v>200</v>
      </c>
      <c r="I72" s="7"/>
      <c r="J72" s="13">
        <f t="shared" si="1"/>
        <v>0</v>
      </c>
      <c r="K72" s="13">
        <f t="shared" si="2"/>
        <v>0</v>
      </c>
      <c r="L72" s="71"/>
      <c r="M72" s="317"/>
      <c r="N72" s="122"/>
      <c r="O72" s="121"/>
      <c r="P72" s="264" t="s">
        <v>285</v>
      </c>
      <c r="Q72" s="2">
        <v>63</v>
      </c>
    </row>
    <row r="73" spans="1:17" ht="15.75" x14ac:dyDescent="0.2">
      <c r="A73" s="75">
        <v>64</v>
      </c>
      <c r="B73" s="15">
        <v>200</v>
      </c>
      <c r="C73" s="15">
        <v>10</v>
      </c>
      <c r="D73" s="7"/>
      <c r="E73" s="7"/>
      <c r="F73" s="7"/>
      <c r="G73" s="7"/>
      <c r="H73" s="13">
        <f t="shared" si="0"/>
        <v>200</v>
      </c>
      <c r="I73" s="7"/>
      <c r="J73" s="13">
        <f t="shared" si="1"/>
        <v>0</v>
      </c>
      <c r="K73" s="13">
        <f t="shared" si="2"/>
        <v>0</v>
      </c>
      <c r="L73" s="71"/>
      <c r="M73" s="317"/>
      <c r="N73" s="122"/>
      <c r="O73" s="121"/>
      <c r="P73" s="264" t="s">
        <v>286</v>
      </c>
      <c r="Q73" s="2">
        <v>64</v>
      </c>
    </row>
    <row r="74" spans="1:17" ht="15.75" x14ac:dyDescent="0.2">
      <c r="A74" s="75">
        <v>65</v>
      </c>
      <c r="B74" s="15">
        <v>600</v>
      </c>
      <c r="C74" s="15">
        <v>10</v>
      </c>
      <c r="D74" s="7"/>
      <c r="E74" s="7"/>
      <c r="F74" s="7"/>
      <c r="G74" s="7"/>
      <c r="H74" s="13">
        <f t="shared" si="0"/>
        <v>600</v>
      </c>
      <c r="I74" s="7"/>
      <c r="J74" s="13">
        <f t="shared" si="1"/>
        <v>0</v>
      </c>
      <c r="K74" s="13">
        <f t="shared" si="2"/>
        <v>0</v>
      </c>
      <c r="L74" s="71"/>
      <c r="M74" s="317"/>
      <c r="N74" s="122"/>
      <c r="O74" s="121"/>
      <c r="P74" s="264" t="s">
        <v>326</v>
      </c>
      <c r="Q74" s="2">
        <v>65</v>
      </c>
    </row>
    <row r="75" spans="1:17" ht="15.75" x14ac:dyDescent="0.2">
      <c r="A75" s="75">
        <v>66</v>
      </c>
      <c r="B75" s="15">
        <v>1000</v>
      </c>
      <c r="C75" s="15">
        <v>10</v>
      </c>
      <c r="D75" s="7"/>
      <c r="E75" s="7"/>
      <c r="F75" s="7"/>
      <c r="G75" s="7"/>
      <c r="H75" s="13">
        <f t="shared" ref="H75:H89" si="3">B75-D75-G75</f>
        <v>1000</v>
      </c>
      <c r="I75" s="7"/>
      <c r="J75" s="13">
        <f t="shared" ref="J75:J128" si="4">IF(I75&gt;D75-F75,I75-D75+F75,0)</f>
        <v>0</v>
      </c>
      <c r="K75" s="13">
        <f t="shared" ref="K75:K128" si="5">IF(I75&lt;D75-F75,I75-D75+F75,0)</f>
        <v>0</v>
      </c>
      <c r="L75" s="71"/>
      <c r="M75" s="317"/>
      <c r="N75" s="122"/>
      <c r="O75" s="121"/>
      <c r="P75" s="264" t="s">
        <v>287</v>
      </c>
      <c r="Q75" s="2">
        <v>66</v>
      </c>
    </row>
    <row r="76" spans="1:17" ht="15.75" x14ac:dyDescent="0.2">
      <c r="A76" s="75">
        <v>67</v>
      </c>
      <c r="B76" s="15">
        <v>300</v>
      </c>
      <c r="C76" s="15">
        <v>10</v>
      </c>
      <c r="D76" s="7"/>
      <c r="E76" s="7"/>
      <c r="F76" s="7"/>
      <c r="G76" s="7"/>
      <c r="H76" s="13">
        <f t="shared" si="3"/>
        <v>300</v>
      </c>
      <c r="I76" s="7"/>
      <c r="J76" s="13">
        <f t="shared" si="4"/>
        <v>0</v>
      </c>
      <c r="K76" s="13">
        <f t="shared" si="5"/>
        <v>0</v>
      </c>
      <c r="L76" s="71"/>
      <c r="M76" s="317"/>
      <c r="N76" s="122"/>
      <c r="O76" s="121"/>
      <c r="P76" s="264" t="s">
        <v>288</v>
      </c>
      <c r="Q76" s="2">
        <v>67</v>
      </c>
    </row>
    <row r="77" spans="1:17" ht="15.75" x14ac:dyDescent="0.2">
      <c r="A77" s="75">
        <v>68</v>
      </c>
      <c r="B77" s="15">
        <v>200</v>
      </c>
      <c r="C77" s="15">
        <v>10</v>
      </c>
      <c r="D77" s="7"/>
      <c r="E77" s="7"/>
      <c r="F77" s="7"/>
      <c r="G77" s="7"/>
      <c r="H77" s="13">
        <f t="shared" si="3"/>
        <v>200</v>
      </c>
      <c r="I77" s="7"/>
      <c r="J77" s="13">
        <f t="shared" si="4"/>
        <v>0</v>
      </c>
      <c r="K77" s="13">
        <f t="shared" si="5"/>
        <v>0</v>
      </c>
      <c r="L77" s="71"/>
      <c r="M77" s="317"/>
      <c r="N77" s="122"/>
      <c r="O77" s="121"/>
      <c r="P77" s="264" t="s">
        <v>289</v>
      </c>
      <c r="Q77" s="2">
        <v>68</v>
      </c>
    </row>
    <row r="78" spans="1:17" ht="15.75" x14ac:dyDescent="0.2">
      <c r="A78" s="75">
        <v>69</v>
      </c>
      <c r="B78" s="15">
        <v>1200</v>
      </c>
      <c r="C78" s="15">
        <v>10</v>
      </c>
      <c r="D78" s="7"/>
      <c r="E78" s="7"/>
      <c r="F78" s="7"/>
      <c r="G78" s="7"/>
      <c r="H78" s="13">
        <f t="shared" si="3"/>
        <v>1200</v>
      </c>
      <c r="I78" s="7"/>
      <c r="J78" s="13">
        <f t="shared" si="4"/>
        <v>0</v>
      </c>
      <c r="K78" s="13">
        <f t="shared" si="5"/>
        <v>0</v>
      </c>
      <c r="L78" s="71"/>
      <c r="M78" s="317"/>
      <c r="N78" s="122"/>
      <c r="O78" s="121"/>
      <c r="P78" s="264" t="s">
        <v>290</v>
      </c>
      <c r="Q78" s="2">
        <v>69</v>
      </c>
    </row>
    <row r="79" spans="1:17" ht="15.75" x14ac:dyDescent="0.2">
      <c r="A79" s="75">
        <v>70</v>
      </c>
      <c r="B79" s="15">
        <v>900</v>
      </c>
      <c r="C79" s="15">
        <v>10</v>
      </c>
      <c r="D79" s="7"/>
      <c r="E79" s="7"/>
      <c r="F79" s="7"/>
      <c r="G79" s="7"/>
      <c r="H79" s="13">
        <f t="shared" si="3"/>
        <v>900</v>
      </c>
      <c r="I79" s="7"/>
      <c r="J79" s="13">
        <f t="shared" si="4"/>
        <v>0</v>
      </c>
      <c r="K79" s="13">
        <f t="shared" si="5"/>
        <v>0</v>
      </c>
      <c r="L79" s="71"/>
      <c r="M79" s="317"/>
      <c r="N79" s="122"/>
      <c r="O79" s="121"/>
      <c r="P79" s="264" t="s">
        <v>291</v>
      </c>
      <c r="Q79" s="2">
        <v>70</v>
      </c>
    </row>
    <row r="80" spans="1:17" ht="15.75" x14ac:dyDescent="0.2">
      <c r="A80" s="75">
        <v>71</v>
      </c>
      <c r="B80" s="15">
        <v>600</v>
      </c>
      <c r="C80" s="15">
        <v>10</v>
      </c>
      <c r="D80" s="7"/>
      <c r="E80" s="7"/>
      <c r="F80" s="7"/>
      <c r="G80" s="7"/>
      <c r="H80" s="13">
        <f t="shared" si="3"/>
        <v>600</v>
      </c>
      <c r="I80" s="7"/>
      <c r="J80" s="13">
        <f t="shared" si="4"/>
        <v>0</v>
      </c>
      <c r="K80" s="13">
        <f t="shared" si="5"/>
        <v>0</v>
      </c>
      <c r="L80" s="71"/>
      <c r="M80" s="317"/>
      <c r="N80" s="122"/>
      <c r="O80" s="121"/>
      <c r="P80" s="264" t="s">
        <v>292</v>
      </c>
      <c r="Q80" s="2">
        <v>71</v>
      </c>
    </row>
    <row r="81" spans="1:17" ht="15.75" x14ac:dyDescent="0.2">
      <c r="A81" s="75">
        <v>72</v>
      </c>
      <c r="B81" s="15">
        <v>400</v>
      </c>
      <c r="C81" s="15">
        <v>10</v>
      </c>
      <c r="D81" s="7"/>
      <c r="E81" s="7"/>
      <c r="F81" s="7"/>
      <c r="G81" s="7"/>
      <c r="H81" s="13">
        <f t="shared" si="3"/>
        <v>400</v>
      </c>
      <c r="I81" s="7"/>
      <c r="J81" s="13">
        <f t="shared" si="4"/>
        <v>0</v>
      </c>
      <c r="K81" s="13">
        <f t="shared" si="5"/>
        <v>0</v>
      </c>
      <c r="L81" s="71"/>
      <c r="M81" s="317"/>
      <c r="N81" s="122"/>
      <c r="O81" s="121"/>
      <c r="P81" s="264" t="s">
        <v>293</v>
      </c>
      <c r="Q81" s="2">
        <v>72</v>
      </c>
    </row>
    <row r="82" spans="1:17" ht="15.75" x14ac:dyDescent="0.2">
      <c r="A82" s="75">
        <v>73</v>
      </c>
      <c r="B82" s="15">
        <v>1100</v>
      </c>
      <c r="C82" s="15">
        <v>10</v>
      </c>
      <c r="D82" s="7"/>
      <c r="E82" s="7"/>
      <c r="F82" s="7"/>
      <c r="G82" s="7"/>
      <c r="H82" s="13">
        <f t="shared" si="3"/>
        <v>1100</v>
      </c>
      <c r="I82" s="7"/>
      <c r="J82" s="13">
        <f t="shared" si="4"/>
        <v>0</v>
      </c>
      <c r="K82" s="13">
        <f t="shared" si="5"/>
        <v>0</v>
      </c>
      <c r="L82" s="71"/>
      <c r="M82" s="317"/>
      <c r="N82" s="122"/>
      <c r="O82" s="121"/>
      <c r="P82" s="264" t="s">
        <v>294</v>
      </c>
      <c r="Q82" s="2">
        <v>73</v>
      </c>
    </row>
    <row r="83" spans="1:17" ht="15.75" x14ac:dyDescent="0.2">
      <c r="A83" s="75">
        <v>74</v>
      </c>
      <c r="B83" s="15">
        <v>3300</v>
      </c>
      <c r="C83" s="15">
        <v>10</v>
      </c>
      <c r="D83" s="7"/>
      <c r="E83" s="7"/>
      <c r="F83" s="7"/>
      <c r="G83" s="7"/>
      <c r="H83" s="13">
        <f t="shared" si="3"/>
        <v>3300</v>
      </c>
      <c r="I83" s="7"/>
      <c r="J83" s="13">
        <f t="shared" si="4"/>
        <v>0</v>
      </c>
      <c r="K83" s="13">
        <f t="shared" si="5"/>
        <v>0</v>
      </c>
      <c r="L83" s="71"/>
      <c r="M83" s="317"/>
      <c r="N83" s="122"/>
      <c r="O83" s="121"/>
      <c r="P83" s="264" t="s">
        <v>295</v>
      </c>
      <c r="Q83" s="2">
        <v>74</v>
      </c>
    </row>
    <row r="84" spans="1:17" ht="15.75" x14ac:dyDescent="0.2">
      <c r="A84" s="75">
        <v>75</v>
      </c>
      <c r="B84" s="15">
        <v>3600</v>
      </c>
      <c r="C84" s="15">
        <v>10</v>
      </c>
      <c r="D84" s="7"/>
      <c r="E84" s="7"/>
      <c r="F84" s="7"/>
      <c r="G84" s="7"/>
      <c r="H84" s="13">
        <f t="shared" si="3"/>
        <v>3600</v>
      </c>
      <c r="I84" s="7"/>
      <c r="J84" s="13">
        <f t="shared" si="4"/>
        <v>0</v>
      </c>
      <c r="K84" s="13">
        <f t="shared" si="5"/>
        <v>0</v>
      </c>
      <c r="L84" s="71"/>
      <c r="M84" s="317"/>
      <c r="N84" s="122"/>
      <c r="O84" s="121"/>
      <c r="P84" s="264" t="s">
        <v>296</v>
      </c>
      <c r="Q84" s="2">
        <v>75</v>
      </c>
    </row>
    <row r="85" spans="1:17" ht="15.75" x14ac:dyDescent="0.2">
      <c r="A85" s="75">
        <v>76</v>
      </c>
      <c r="B85" s="15">
        <v>1800</v>
      </c>
      <c r="C85" s="15">
        <v>10</v>
      </c>
      <c r="D85" s="7"/>
      <c r="E85" s="7"/>
      <c r="F85" s="7"/>
      <c r="G85" s="7"/>
      <c r="H85" s="13">
        <f t="shared" si="3"/>
        <v>1800</v>
      </c>
      <c r="I85" s="7"/>
      <c r="J85" s="13">
        <f t="shared" si="4"/>
        <v>0</v>
      </c>
      <c r="K85" s="13">
        <f t="shared" si="5"/>
        <v>0</v>
      </c>
      <c r="L85" s="71"/>
      <c r="M85" s="317"/>
      <c r="N85" s="122"/>
      <c r="O85" s="121"/>
      <c r="P85" s="264" t="s">
        <v>297</v>
      </c>
      <c r="Q85" s="2">
        <v>76</v>
      </c>
    </row>
    <row r="86" spans="1:17" ht="15.75" x14ac:dyDescent="0.2">
      <c r="A86" s="75">
        <v>77</v>
      </c>
      <c r="B86" s="15">
        <v>2700</v>
      </c>
      <c r="C86" s="15">
        <v>10</v>
      </c>
      <c r="D86" s="7"/>
      <c r="E86" s="7"/>
      <c r="F86" s="7"/>
      <c r="G86" s="7"/>
      <c r="H86" s="13">
        <f>B86-D86-G86</f>
        <v>2700</v>
      </c>
      <c r="I86" s="7"/>
      <c r="J86" s="13">
        <f t="shared" si="4"/>
        <v>0</v>
      </c>
      <c r="K86" s="13">
        <f t="shared" si="5"/>
        <v>0</v>
      </c>
      <c r="L86" s="71"/>
      <c r="M86" s="317"/>
      <c r="N86" s="122"/>
      <c r="O86" s="121"/>
      <c r="P86" s="264" t="s">
        <v>298</v>
      </c>
      <c r="Q86" s="2">
        <v>77</v>
      </c>
    </row>
    <row r="87" spans="1:17" ht="15.75" x14ac:dyDescent="0.2">
      <c r="A87" s="75">
        <v>78</v>
      </c>
      <c r="B87" s="15">
        <v>500</v>
      </c>
      <c r="C87" s="15">
        <v>10</v>
      </c>
      <c r="D87" s="7"/>
      <c r="E87" s="7"/>
      <c r="F87" s="7"/>
      <c r="G87" s="7"/>
      <c r="H87" s="13">
        <f t="shared" si="3"/>
        <v>500</v>
      </c>
      <c r="I87" s="7"/>
      <c r="J87" s="13">
        <f t="shared" si="4"/>
        <v>0</v>
      </c>
      <c r="K87" s="13">
        <f t="shared" si="5"/>
        <v>0</v>
      </c>
      <c r="L87" s="71"/>
      <c r="M87" s="317"/>
      <c r="N87" s="122"/>
      <c r="O87" s="121"/>
      <c r="P87" s="264" t="s">
        <v>299</v>
      </c>
      <c r="Q87" s="2">
        <v>78</v>
      </c>
    </row>
    <row r="88" spans="1:17" ht="15.75" x14ac:dyDescent="0.2">
      <c r="A88" s="75">
        <v>79</v>
      </c>
      <c r="B88" s="15">
        <v>200</v>
      </c>
      <c r="C88" s="15">
        <v>10</v>
      </c>
      <c r="D88" s="7"/>
      <c r="E88" s="7"/>
      <c r="F88" s="7"/>
      <c r="G88" s="7"/>
      <c r="H88" s="13">
        <f t="shared" si="3"/>
        <v>200</v>
      </c>
      <c r="I88" s="7"/>
      <c r="J88" s="13">
        <f t="shared" si="4"/>
        <v>0</v>
      </c>
      <c r="K88" s="13">
        <f t="shared" si="5"/>
        <v>0</v>
      </c>
      <c r="L88" s="71"/>
      <c r="M88" s="317"/>
      <c r="N88" s="122"/>
      <c r="O88" s="121"/>
      <c r="P88" s="264" t="s">
        <v>300</v>
      </c>
      <c r="Q88" s="2">
        <v>79</v>
      </c>
    </row>
    <row r="89" spans="1:17" ht="15.75" x14ac:dyDescent="0.2">
      <c r="A89" s="75">
        <v>80</v>
      </c>
      <c r="B89" s="15">
        <v>1000</v>
      </c>
      <c r="C89" s="15">
        <v>10</v>
      </c>
      <c r="D89" s="7"/>
      <c r="E89" s="7"/>
      <c r="F89" s="7"/>
      <c r="G89" s="7"/>
      <c r="H89" s="13">
        <f t="shared" si="3"/>
        <v>1000</v>
      </c>
      <c r="I89" s="7"/>
      <c r="J89" s="13">
        <f t="shared" si="4"/>
        <v>0</v>
      </c>
      <c r="K89" s="13">
        <f t="shared" si="5"/>
        <v>0</v>
      </c>
      <c r="L89" s="71"/>
      <c r="M89" s="317"/>
      <c r="N89" s="122"/>
      <c r="O89" s="121"/>
      <c r="P89" s="264" t="s">
        <v>301</v>
      </c>
      <c r="Q89" s="2">
        <v>80</v>
      </c>
    </row>
    <row r="90" spans="1:17" ht="15.75" x14ac:dyDescent="0.2">
      <c r="A90" s="75">
        <v>81</v>
      </c>
      <c r="B90" s="15">
        <v>400</v>
      </c>
      <c r="C90" s="15">
        <v>10</v>
      </c>
      <c r="D90" s="7"/>
      <c r="E90" s="7"/>
      <c r="F90" s="7"/>
      <c r="G90" s="7"/>
      <c r="H90" s="13">
        <f>B90-D90-G90</f>
        <v>400</v>
      </c>
      <c r="I90" s="7"/>
      <c r="J90" s="13">
        <f t="shared" si="4"/>
        <v>0</v>
      </c>
      <c r="K90" s="13">
        <f t="shared" si="5"/>
        <v>0</v>
      </c>
      <c r="L90" s="71"/>
      <c r="M90" s="317"/>
      <c r="N90" s="122"/>
      <c r="O90" s="121"/>
      <c r="P90" s="264" t="s">
        <v>302</v>
      </c>
      <c r="Q90" s="2">
        <v>81</v>
      </c>
    </row>
    <row r="91" spans="1:17" ht="15.75" x14ac:dyDescent="0.2">
      <c r="A91" s="75">
        <v>82</v>
      </c>
      <c r="B91" s="15">
        <v>1700</v>
      </c>
      <c r="C91" s="15">
        <v>10</v>
      </c>
      <c r="D91" s="7"/>
      <c r="E91" s="7"/>
      <c r="F91" s="7"/>
      <c r="G91" s="7"/>
      <c r="H91" s="13">
        <f t="shared" ref="H91:H113" si="6">B91-D91-G91</f>
        <v>1700</v>
      </c>
      <c r="I91" s="7"/>
      <c r="J91" s="13">
        <f t="shared" si="4"/>
        <v>0</v>
      </c>
      <c r="K91" s="13">
        <f t="shared" si="5"/>
        <v>0</v>
      </c>
      <c r="L91" s="71"/>
      <c r="M91" s="317"/>
      <c r="N91" s="122"/>
      <c r="O91" s="121"/>
      <c r="P91" s="264" t="s">
        <v>303</v>
      </c>
      <c r="Q91" s="2">
        <v>82</v>
      </c>
    </row>
    <row r="92" spans="1:17" ht="15.75" x14ac:dyDescent="0.2">
      <c r="A92" s="75">
        <v>83</v>
      </c>
      <c r="B92" s="15">
        <v>1800</v>
      </c>
      <c r="C92" s="15">
        <v>10</v>
      </c>
      <c r="D92" s="7"/>
      <c r="E92" s="7"/>
      <c r="F92" s="7"/>
      <c r="G92" s="7"/>
      <c r="H92" s="13">
        <f t="shared" si="6"/>
        <v>1800</v>
      </c>
      <c r="I92" s="7"/>
      <c r="J92" s="13">
        <f t="shared" si="4"/>
        <v>0</v>
      </c>
      <c r="K92" s="13">
        <f t="shared" si="5"/>
        <v>0</v>
      </c>
      <c r="L92" s="71"/>
      <c r="M92" s="317"/>
      <c r="N92" s="122"/>
      <c r="O92" s="121"/>
      <c r="P92" s="264" t="s">
        <v>304</v>
      </c>
      <c r="Q92" s="2">
        <v>83</v>
      </c>
    </row>
    <row r="93" spans="1:17" ht="15.75" x14ac:dyDescent="0.2">
      <c r="A93" s="75">
        <v>84</v>
      </c>
      <c r="B93" s="15">
        <v>800</v>
      </c>
      <c r="C93" s="15">
        <v>10</v>
      </c>
      <c r="D93" s="7"/>
      <c r="E93" s="7"/>
      <c r="F93" s="7"/>
      <c r="G93" s="7"/>
      <c r="H93" s="13">
        <f t="shared" si="6"/>
        <v>800</v>
      </c>
      <c r="I93" s="7"/>
      <c r="J93" s="13">
        <f t="shared" si="4"/>
        <v>0</v>
      </c>
      <c r="K93" s="13">
        <f t="shared" si="5"/>
        <v>0</v>
      </c>
      <c r="L93" s="71"/>
      <c r="M93" s="317"/>
      <c r="N93" s="122"/>
      <c r="O93" s="121"/>
      <c r="P93" s="264" t="s">
        <v>305</v>
      </c>
      <c r="Q93" s="2">
        <v>84</v>
      </c>
    </row>
    <row r="94" spans="1:17" ht="15.75" x14ac:dyDescent="0.2">
      <c r="A94" s="75">
        <v>85</v>
      </c>
      <c r="B94" s="15">
        <v>1000</v>
      </c>
      <c r="C94" s="15">
        <v>10</v>
      </c>
      <c r="D94" s="7"/>
      <c r="E94" s="7"/>
      <c r="F94" s="7"/>
      <c r="G94" s="7"/>
      <c r="H94" s="13">
        <f t="shared" si="6"/>
        <v>1000</v>
      </c>
      <c r="I94" s="7"/>
      <c r="J94" s="13">
        <f t="shared" si="4"/>
        <v>0</v>
      </c>
      <c r="K94" s="13">
        <f t="shared" si="5"/>
        <v>0</v>
      </c>
      <c r="L94" s="71"/>
      <c r="M94" s="317"/>
      <c r="N94" s="122"/>
      <c r="O94" s="121"/>
      <c r="P94" s="264" t="s">
        <v>306</v>
      </c>
      <c r="Q94" s="2">
        <v>85</v>
      </c>
    </row>
    <row r="95" spans="1:17" ht="15.75" x14ac:dyDescent="0.2">
      <c r="A95" s="75">
        <v>86</v>
      </c>
      <c r="B95" s="15">
        <v>2200</v>
      </c>
      <c r="C95" s="15">
        <v>10</v>
      </c>
      <c r="D95" s="7"/>
      <c r="E95" s="7"/>
      <c r="F95" s="7"/>
      <c r="G95" s="7"/>
      <c r="H95" s="13">
        <f t="shared" si="6"/>
        <v>2200</v>
      </c>
      <c r="I95" s="7"/>
      <c r="J95" s="13">
        <f t="shared" si="4"/>
        <v>0</v>
      </c>
      <c r="K95" s="13">
        <f t="shared" si="5"/>
        <v>0</v>
      </c>
      <c r="L95" s="71"/>
      <c r="M95" s="317"/>
      <c r="N95" s="122"/>
      <c r="O95" s="121"/>
      <c r="P95" s="264" t="s">
        <v>307</v>
      </c>
      <c r="Q95" s="2">
        <v>86</v>
      </c>
    </row>
    <row r="96" spans="1:17" ht="15.75" x14ac:dyDescent="0.2">
      <c r="A96" s="75">
        <v>87</v>
      </c>
      <c r="B96" s="15">
        <v>2400</v>
      </c>
      <c r="C96" s="15">
        <v>10</v>
      </c>
      <c r="D96" s="7"/>
      <c r="E96" s="7"/>
      <c r="F96" s="7"/>
      <c r="G96" s="7"/>
      <c r="H96" s="13">
        <f t="shared" si="6"/>
        <v>2400</v>
      </c>
      <c r="I96" s="7"/>
      <c r="J96" s="13">
        <f t="shared" si="4"/>
        <v>0</v>
      </c>
      <c r="K96" s="13">
        <f t="shared" si="5"/>
        <v>0</v>
      </c>
      <c r="L96" s="71"/>
      <c r="M96" s="317"/>
      <c r="N96" s="122"/>
      <c r="O96" s="121"/>
      <c r="P96" s="264" t="s">
        <v>308</v>
      </c>
      <c r="Q96" s="2">
        <v>87</v>
      </c>
    </row>
    <row r="97" spans="1:17" ht="15.75" x14ac:dyDescent="0.2">
      <c r="A97" s="75">
        <v>88</v>
      </c>
      <c r="B97" s="15">
        <v>1600</v>
      </c>
      <c r="C97" s="15">
        <v>10</v>
      </c>
      <c r="D97" s="7"/>
      <c r="E97" s="7"/>
      <c r="F97" s="7"/>
      <c r="G97" s="7"/>
      <c r="H97" s="13">
        <f t="shared" si="6"/>
        <v>1600</v>
      </c>
      <c r="I97" s="7"/>
      <c r="J97" s="13">
        <f t="shared" si="4"/>
        <v>0</v>
      </c>
      <c r="K97" s="13">
        <f t="shared" si="5"/>
        <v>0</v>
      </c>
      <c r="L97" s="71"/>
      <c r="M97" s="317"/>
      <c r="N97" s="122"/>
      <c r="O97" s="121"/>
      <c r="P97" s="264" t="s">
        <v>309</v>
      </c>
      <c r="Q97" s="2">
        <v>88</v>
      </c>
    </row>
    <row r="98" spans="1:17" ht="15.75" x14ac:dyDescent="0.2">
      <c r="A98" s="75">
        <v>89</v>
      </c>
      <c r="B98" s="15">
        <v>1700</v>
      </c>
      <c r="C98" s="15">
        <v>10</v>
      </c>
      <c r="D98" s="7"/>
      <c r="E98" s="7"/>
      <c r="F98" s="7"/>
      <c r="G98" s="7"/>
      <c r="H98" s="13">
        <f t="shared" si="6"/>
        <v>1700</v>
      </c>
      <c r="I98" s="7"/>
      <c r="J98" s="13">
        <f t="shared" si="4"/>
        <v>0</v>
      </c>
      <c r="K98" s="13">
        <f t="shared" si="5"/>
        <v>0</v>
      </c>
      <c r="L98" s="71"/>
      <c r="M98" s="317"/>
      <c r="N98" s="122"/>
      <c r="O98" s="121"/>
      <c r="P98" s="264" t="s">
        <v>310</v>
      </c>
      <c r="Q98" s="2">
        <v>89</v>
      </c>
    </row>
    <row r="99" spans="1:17" ht="15.75" x14ac:dyDescent="0.2">
      <c r="A99" s="75">
        <v>90</v>
      </c>
      <c r="B99" s="15">
        <v>2500</v>
      </c>
      <c r="C99" s="15">
        <v>10</v>
      </c>
      <c r="D99" s="7"/>
      <c r="E99" s="7"/>
      <c r="F99" s="7"/>
      <c r="G99" s="7"/>
      <c r="H99" s="13">
        <f t="shared" si="6"/>
        <v>2500</v>
      </c>
      <c r="I99" s="7"/>
      <c r="J99" s="13">
        <f t="shared" si="4"/>
        <v>0</v>
      </c>
      <c r="K99" s="13">
        <f t="shared" si="5"/>
        <v>0</v>
      </c>
      <c r="L99" s="71"/>
      <c r="M99" s="317"/>
      <c r="N99" s="122"/>
      <c r="O99" s="121"/>
      <c r="P99" s="264" t="s">
        <v>311</v>
      </c>
      <c r="Q99" s="2">
        <v>90</v>
      </c>
    </row>
    <row r="100" spans="1:17" ht="15.75" x14ac:dyDescent="0.2">
      <c r="A100" s="75">
        <v>91</v>
      </c>
      <c r="B100" s="15">
        <v>800</v>
      </c>
      <c r="C100" s="15">
        <v>10</v>
      </c>
      <c r="D100" s="7"/>
      <c r="E100" s="7"/>
      <c r="F100" s="7"/>
      <c r="G100" s="7"/>
      <c r="H100" s="13">
        <f t="shared" si="6"/>
        <v>800</v>
      </c>
      <c r="I100" s="7"/>
      <c r="J100" s="13">
        <f t="shared" si="4"/>
        <v>0</v>
      </c>
      <c r="K100" s="13">
        <f t="shared" si="5"/>
        <v>0</v>
      </c>
      <c r="L100" s="71"/>
      <c r="M100" s="317"/>
      <c r="N100" s="122"/>
      <c r="O100" s="121"/>
      <c r="P100" s="264" t="s">
        <v>312</v>
      </c>
      <c r="Q100" s="2">
        <v>91</v>
      </c>
    </row>
    <row r="101" spans="1:17" ht="15.75" x14ac:dyDescent="0.2">
      <c r="A101" s="75">
        <v>92</v>
      </c>
      <c r="B101" s="15">
        <v>1200</v>
      </c>
      <c r="C101" s="15">
        <v>10</v>
      </c>
      <c r="D101" s="7"/>
      <c r="E101" s="7"/>
      <c r="F101" s="7"/>
      <c r="G101" s="7"/>
      <c r="H101" s="13">
        <f t="shared" si="6"/>
        <v>1200</v>
      </c>
      <c r="I101" s="7"/>
      <c r="J101" s="13">
        <f t="shared" si="4"/>
        <v>0</v>
      </c>
      <c r="K101" s="13">
        <f t="shared" si="5"/>
        <v>0</v>
      </c>
      <c r="L101" s="71"/>
      <c r="M101" s="317"/>
      <c r="N101" s="122"/>
      <c r="O101" s="121"/>
      <c r="P101" s="264" t="s">
        <v>313</v>
      </c>
      <c r="Q101" s="2">
        <v>92</v>
      </c>
    </row>
    <row r="102" spans="1:17" ht="15.75" x14ac:dyDescent="0.2">
      <c r="A102" s="75">
        <v>93</v>
      </c>
      <c r="B102" s="15">
        <v>1200</v>
      </c>
      <c r="C102" s="15">
        <v>10</v>
      </c>
      <c r="D102" s="7"/>
      <c r="E102" s="7"/>
      <c r="F102" s="7"/>
      <c r="G102" s="7"/>
      <c r="H102" s="13">
        <f t="shared" si="6"/>
        <v>1200</v>
      </c>
      <c r="I102" s="7"/>
      <c r="J102" s="13">
        <f t="shared" si="4"/>
        <v>0</v>
      </c>
      <c r="K102" s="13">
        <f t="shared" si="5"/>
        <v>0</v>
      </c>
      <c r="L102" s="71"/>
      <c r="M102" s="317"/>
      <c r="N102" s="122"/>
      <c r="O102" s="121"/>
      <c r="P102" s="264" t="s">
        <v>314</v>
      </c>
      <c r="Q102" s="2">
        <v>93</v>
      </c>
    </row>
    <row r="103" spans="1:17" ht="15.75" x14ac:dyDescent="0.2">
      <c r="A103" s="75">
        <v>94</v>
      </c>
      <c r="B103" s="15">
        <v>900</v>
      </c>
      <c r="C103" s="15">
        <v>10</v>
      </c>
      <c r="D103" s="7"/>
      <c r="E103" s="7"/>
      <c r="F103" s="7"/>
      <c r="G103" s="7"/>
      <c r="H103" s="13">
        <f t="shared" si="6"/>
        <v>900</v>
      </c>
      <c r="I103" s="7"/>
      <c r="J103" s="13">
        <f t="shared" si="4"/>
        <v>0</v>
      </c>
      <c r="K103" s="13">
        <f t="shared" si="5"/>
        <v>0</v>
      </c>
      <c r="L103" s="71"/>
      <c r="M103" s="317"/>
      <c r="N103" s="122"/>
      <c r="O103" s="121"/>
      <c r="P103" s="264" t="s">
        <v>315</v>
      </c>
      <c r="Q103" s="2">
        <v>94</v>
      </c>
    </row>
    <row r="104" spans="1:17" ht="15.75" x14ac:dyDescent="0.2">
      <c r="A104" s="75">
        <v>95</v>
      </c>
      <c r="B104" s="15">
        <v>800</v>
      </c>
      <c r="C104" s="15">
        <v>10</v>
      </c>
      <c r="D104" s="7"/>
      <c r="E104" s="7"/>
      <c r="F104" s="7"/>
      <c r="G104" s="7"/>
      <c r="H104" s="13">
        <f t="shared" si="6"/>
        <v>800</v>
      </c>
      <c r="I104" s="7"/>
      <c r="J104" s="13">
        <f t="shared" si="4"/>
        <v>0</v>
      </c>
      <c r="K104" s="13">
        <f t="shared" si="5"/>
        <v>0</v>
      </c>
      <c r="L104" s="71"/>
      <c r="M104" s="317"/>
      <c r="N104" s="122"/>
      <c r="O104" s="121"/>
      <c r="P104" s="264" t="s">
        <v>316</v>
      </c>
      <c r="Q104" s="2">
        <v>95</v>
      </c>
    </row>
    <row r="105" spans="1:17" ht="15.75" x14ac:dyDescent="0.2">
      <c r="A105" s="75">
        <v>96</v>
      </c>
      <c r="B105" s="15">
        <v>500</v>
      </c>
      <c r="C105" s="15">
        <v>10</v>
      </c>
      <c r="D105" s="7"/>
      <c r="E105" s="7"/>
      <c r="F105" s="7"/>
      <c r="G105" s="7"/>
      <c r="H105" s="13">
        <f t="shared" si="6"/>
        <v>500</v>
      </c>
      <c r="I105" s="7"/>
      <c r="J105" s="13">
        <f t="shared" si="4"/>
        <v>0</v>
      </c>
      <c r="K105" s="13">
        <f t="shared" si="5"/>
        <v>0</v>
      </c>
      <c r="L105" s="71"/>
      <c r="M105" s="317"/>
      <c r="N105" s="122"/>
      <c r="O105" s="121"/>
      <c r="P105" s="264" t="s">
        <v>317</v>
      </c>
      <c r="Q105" s="2">
        <v>96</v>
      </c>
    </row>
    <row r="106" spans="1:17" ht="15.75" x14ac:dyDescent="0.2">
      <c r="A106" s="75">
        <v>97</v>
      </c>
      <c r="B106" s="15">
        <v>500</v>
      </c>
      <c r="C106" s="15">
        <v>10</v>
      </c>
      <c r="D106" s="7"/>
      <c r="E106" s="7"/>
      <c r="F106" s="7"/>
      <c r="G106" s="7"/>
      <c r="H106" s="13">
        <f t="shared" si="6"/>
        <v>500</v>
      </c>
      <c r="I106" s="7"/>
      <c r="J106" s="13">
        <f t="shared" si="4"/>
        <v>0</v>
      </c>
      <c r="K106" s="13">
        <f t="shared" si="5"/>
        <v>0</v>
      </c>
      <c r="L106" s="71"/>
      <c r="M106" s="317"/>
      <c r="N106" s="122"/>
      <c r="O106" s="121"/>
      <c r="P106" s="264" t="s">
        <v>318</v>
      </c>
      <c r="Q106" s="2">
        <v>97</v>
      </c>
    </row>
    <row r="107" spans="1:17" ht="15.75" x14ac:dyDescent="0.2">
      <c r="A107" s="75">
        <v>98</v>
      </c>
      <c r="B107" s="15">
        <v>400</v>
      </c>
      <c r="C107" s="15">
        <v>10</v>
      </c>
      <c r="D107" s="7"/>
      <c r="E107" s="7"/>
      <c r="F107" s="7"/>
      <c r="G107" s="7"/>
      <c r="H107" s="13">
        <f t="shared" si="6"/>
        <v>400</v>
      </c>
      <c r="I107" s="7"/>
      <c r="J107" s="13">
        <f t="shared" si="4"/>
        <v>0</v>
      </c>
      <c r="K107" s="13">
        <f t="shared" si="5"/>
        <v>0</v>
      </c>
      <c r="L107" s="71"/>
      <c r="M107" s="317"/>
      <c r="N107" s="122"/>
      <c r="O107" s="121"/>
      <c r="P107" s="264" t="s">
        <v>319</v>
      </c>
      <c r="Q107" s="2">
        <v>98</v>
      </c>
    </row>
    <row r="108" spans="1:17" ht="15.75" x14ac:dyDescent="0.2">
      <c r="A108" s="75">
        <v>99</v>
      </c>
      <c r="B108" s="15">
        <v>400</v>
      </c>
      <c r="C108" s="15">
        <v>10</v>
      </c>
      <c r="D108" s="7"/>
      <c r="E108" s="7"/>
      <c r="F108" s="7"/>
      <c r="G108" s="7"/>
      <c r="H108" s="13">
        <f t="shared" si="6"/>
        <v>400</v>
      </c>
      <c r="I108" s="7"/>
      <c r="J108" s="13">
        <f t="shared" si="4"/>
        <v>0</v>
      </c>
      <c r="K108" s="13">
        <f t="shared" si="5"/>
        <v>0</v>
      </c>
      <c r="L108" s="71"/>
      <c r="M108" s="317"/>
      <c r="N108" s="122"/>
      <c r="O108" s="121"/>
      <c r="P108" s="264" t="s">
        <v>320</v>
      </c>
      <c r="Q108" s="2">
        <v>99</v>
      </c>
    </row>
    <row r="109" spans="1:17" ht="15.75" x14ac:dyDescent="0.2">
      <c r="A109" s="75">
        <v>100</v>
      </c>
      <c r="B109" s="15">
        <v>200</v>
      </c>
      <c r="C109" s="15">
        <v>10</v>
      </c>
      <c r="D109" s="7"/>
      <c r="E109" s="7"/>
      <c r="F109" s="7"/>
      <c r="G109" s="7"/>
      <c r="H109" s="13">
        <f t="shared" si="6"/>
        <v>200</v>
      </c>
      <c r="I109" s="7"/>
      <c r="J109" s="13">
        <f t="shared" si="4"/>
        <v>0</v>
      </c>
      <c r="K109" s="13">
        <f t="shared" si="5"/>
        <v>0</v>
      </c>
      <c r="L109" s="71"/>
      <c r="M109" s="317"/>
      <c r="N109" s="122"/>
      <c r="O109" s="121"/>
      <c r="P109" s="264" t="s">
        <v>321</v>
      </c>
      <c r="Q109" s="2">
        <v>100</v>
      </c>
    </row>
    <row r="110" spans="1:17" ht="15.75" x14ac:dyDescent="0.2">
      <c r="A110" s="75">
        <v>101</v>
      </c>
      <c r="B110" s="15">
        <v>2500</v>
      </c>
      <c r="C110" s="15">
        <v>10</v>
      </c>
      <c r="D110" s="7"/>
      <c r="E110" s="7"/>
      <c r="F110" s="7"/>
      <c r="G110" s="7"/>
      <c r="H110" s="13">
        <f t="shared" si="6"/>
        <v>2500</v>
      </c>
      <c r="I110" s="7"/>
      <c r="J110" s="13">
        <f t="shared" si="4"/>
        <v>0</v>
      </c>
      <c r="K110" s="13">
        <f t="shared" si="5"/>
        <v>0</v>
      </c>
      <c r="L110" s="71"/>
      <c r="M110" s="317"/>
      <c r="N110" s="122"/>
      <c r="O110" s="121"/>
      <c r="P110" s="264" t="s">
        <v>322</v>
      </c>
      <c r="Q110" s="2">
        <v>101</v>
      </c>
    </row>
    <row r="111" spans="1:17" ht="15.75" x14ac:dyDescent="0.2">
      <c r="A111" s="75">
        <v>102</v>
      </c>
      <c r="B111" s="15">
        <v>1800</v>
      </c>
      <c r="C111" s="15">
        <v>10</v>
      </c>
      <c r="D111" s="7"/>
      <c r="E111" s="7"/>
      <c r="F111" s="7"/>
      <c r="G111" s="7"/>
      <c r="H111" s="13">
        <f t="shared" si="6"/>
        <v>1800</v>
      </c>
      <c r="I111" s="7"/>
      <c r="J111" s="13">
        <f t="shared" si="4"/>
        <v>0</v>
      </c>
      <c r="K111" s="13">
        <f t="shared" si="5"/>
        <v>0</v>
      </c>
      <c r="L111" s="71"/>
      <c r="M111" s="317"/>
      <c r="N111" s="122"/>
      <c r="O111" s="121"/>
      <c r="P111" s="264" t="s">
        <v>323</v>
      </c>
      <c r="Q111" s="2">
        <v>102</v>
      </c>
    </row>
    <row r="112" spans="1:17" ht="15.75" x14ac:dyDescent="0.2">
      <c r="A112" s="75">
        <v>103</v>
      </c>
      <c r="B112" s="15">
        <v>2500</v>
      </c>
      <c r="C112" s="15">
        <v>10</v>
      </c>
      <c r="D112" s="7"/>
      <c r="E112" s="7"/>
      <c r="F112" s="7"/>
      <c r="G112" s="7"/>
      <c r="H112" s="13">
        <f t="shared" si="6"/>
        <v>2500</v>
      </c>
      <c r="I112" s="7"/>
      <c r="J112" s="13">
        <f t="shared" si="4"/>
        <v>0</v>
      </c>
      <c r="K112" s="13">
        <f t="shared" si="5"/>
        <v>0</v>
      </c>
      <c r="L112" s="71"/>
      <c r="M112" s="317"/>
      <c r="N112" s="122"/>
      <c r="O112" s="121"/>
      <c r="P112" s="264" t="s">
        <v>324</v>
      </c>
      <c r="Q112" s="2">
        <v>103</v>
      </c>
    </row>
    <row r="113" spans="1:136" ht="15.75" x14ac:dyDescent="0.2">
      <c r="A113" s="88">
        <v>104</v>
      </c>
      <c r="B113" s="15">
        <v>1600</v>
      </c>
      <c r="C113" s="15">
        <v>10</v>
      </c>
      <c r="D113" s="7"/>
      <c r="E113" s="7"/>
      <c r="F113" s="7"/>
      <c r="G113" s="7"/>
      <c r="H113" s="13">
        <f t="shared" si="6"/>
        <v>1600</v>
      </c>
      <c r="I113" s="7"/>
      <c r="J113" s="13">
        <f t="shared" si="4"/>
        <v>0</v>
      </c>
      <c r="K113" s="13">
        <f t="shared" si="5"/>
        <v>0</v>
      </c>
      <c r="L113" s="71"/>
      <c r="M113" s="317"/>
      <c r="N113" s="122"/>
      <c r="O113" s="121"/>
      <c r="P113" s="264" t="s">
        <v>325</v>
      </c>
      <c r="Q113" s="2">
        <v>104</v>
      </c>
    </row>
    <row r="114" spans="1:136" ht="15.75" x14ac:dyDescent="0.2">
      <c r="A114" s="88" t="s">
        <v>106</v>
      </c>
      <c r="B114" s="11"/>
      <c r="C114" s="11"/>
      <c r="D114" s="7"/>
      <c r="E114" s="11"/>
      <c r="F114" s="11"/>
      <c r="G114" s="11"/>
      <c r="H114" s="11"/>
      <c r="I114" s="7"/>
      <c r="J114" s="13">
        <f t="shared" si="4"/>
        <v>0</v>
      </c>
      <c r="K114" s="13">
        <f t="shared" si="5"/>
        <v>0</v>
      </c>
      <c r="L114" s="71"/>
      <c r="M114" s="317"/>
      <c r="N114" s="122"/>
      <c r="O114" s="121"/>
      <c r="P114" s="265"/>
      <c r="Q114" s="2" t="s">
        <v>200</v>
      </c>
    </row>
    <row r="115" spans="1:136" ht="15.75" x14ac:dyDescent="0.2">
      <c r="A115" s="88" t="s">
        <v>107</v>
      </c>
      <c r="B115" s="11"/>
      <c r="C115" s="11"/>
      <c r="D115" s="7"/>
      <c r="E115" s="11"/>
      <c r="F115" s="11"/>
      <c r="G115" s="11"/>
      <c r="H115" s="11"/>
      <c r="I115" s="7"/>
      <c r="J115" s="13">
        <f t="shared" si="4"/>
        <v>0</v>
      </c>
      <c r="K115" s="13">
        <f t="shared" si="5"/>
        <v>0</v>
      </c>
      <c r="L115" s="71"/>
      <c r="M115" s="317"/>
      <c r="N115" s="122"/>
      <c r="O115" s="121"/>
      <c r="P115" s="265"/>
      <c r="Q115" s="2" t="s">
        <v>129</v>
      </c>
    </row>
    <row r="116" spans="1:136" ht="15.75" x14ac:dyDescent="0.2">
      <c r="A116" s="88" t="s">
        <v>108</v>
      </c>
      <c r="B116" s="11"/>
      <c r="C116" s="11"/>
      <c r="D116" s="7"/>
      <c r="E116" s="11"/>
      <c r="F116" s="11"/>
      <c r="G116" s="11"/>
      <c r="H116" s="11"/>
      <c r="I116" s="7"/>
      <c r="J116" s="13">
        <f t="shared" si="4"/>
        <v>0</v>
      </c>
      <c r="K116" s="13">
        <f t="shared" si="5"/>
        <v>0</v>
      </c>
      <c r="L116" s="71"/>
      <c r="M116" s="317"/>
      <c r="N116" s="122"/>
      <c r="O116" s="121"/>
      <c r="P116" s="265"/>
      <c r="Q116" s="2" t="s">
        <v>130</v>
      </c>
    </row>
    <row r="117" spans="1:136" ht="15.75" x14ac:dyDescent="0.2">
      <c r="A117" s="88" t="s">
        <v>109</v>
      </c>
      <c r="B117" s="11"/>
      <c r="C117" s="11"/>
      <c r="D117" s="7"/>
      <c r="E117" s="11"/>
      <c r="F117" s="11"/>
      <c r="G117" s="11"/>
      <c r="H117" s="11"/>
      <c r="I117" s="7"/>
      <c r="J117" s="13">
        <f t="shared" si="4"/>
        <v>0</v>
      </c>
      <c r="K117" s="13">
        <f t="shared" si="5"/>
        <v>0</v>
      </c>
      <c r="L117" s="71"/>
      <c r="M117" s="317"/>
      <c r="N117" s="122"/>
      <c r="O117" s="121"/>
      <c r="P117" s="265"/>
      <c r="Q117" s="2" t="s">
        <v>131</v>
      </c>
    </row>
    <row r="118" spans="1:136" ht="15.75" x14ac:dyDescent="0.2">
      <c r="A118" s="88" t="s">
        <v>110</v>
      </c>
      <c r="B118" s="11"/>
      <c r="C118" s="11"/>
      <c r="D118" s="7"/>
      <c r="E118" s="11"/>
      <c r="F118" s="11"/>
      <c r="G118" s="11"/>
      <c r="H118" s="11"/>
      <c r="I118" s="7"/>
      <c r="J118" s="13">
        <f t="shared" si="4"/>
        <v>0</v>
      </c>
      <c r="K118" s="13">
        <f t="shared" si="5"/>
        <v>0</v>
      </c>
      <c r="L118" s="71"/>
      <c r="M118" s="317"/>
      <c r="N118" s="122"/>
      <c r="O118" s="121"/>
      <c r="P118" s="265"/>
      <c r="Q118" s="2" t="s">
        <v>132</v>
      </c>
    </row>
    <row r="119" spans="1:136" ht="15.75" x14ac:dyDescent="0.2">
      <c r="A119" s="88" t="s">
        <v>111</v>
      </c>
      <c r="B119" s="11"/>
      <c r="C119" s="11"/>
      <c r="D119" s="7"/>
      <c r="E119" s="11"/>
      <c r="F119" s="11"/>
      <c r="G119" s="11"/>
      <c r="H119" s="11"/>
      <c r="I119" s="7"/>
      <c r="J119" s="13">
        <f t="shared" si="4"/>
        <v>0</v>
      </c>
      <c r="K119" s="13">
        <f t="shared" si="5"/>
        <v>0</v>
      </c>
      <c r="L119" s="71"/>
      <c r="M119" s="317"/>
      <c r="N119" s="122"/>
      <c r="O119" s="121"/>
      <c r="P119" s="265"/>
      <c r="Q119" s="2" t="s">
        <v>133</v>
      </c>
    </row>
    <row r="120" spans="1:136" ht="15.75" x14ac:dyDescent="0.2">
      <c r="A120" s="88" t="s">
        <v>112</v>
      </c>
      <c r="B120" s="11"/>
      <c r="C120" s="11"/>
      <c r="D120" s="7"/>
      <c r="E120" s="11"/>
      <c r="F120" s="11"/>
      <c r="G120" s="11"/>
      <c r="H120" s="11"/>
      <c r="I120" s="7"/>
      <c r="J120" s="13">
        <f t="shared" si="4"/>
        <v>0</v>
      </c>
      <c r="K120" s="13">
        <f t="shared" si="5"/>
        <v>0</v>
      </c>
      <c r="L120" s="71"/>
      <c r="M120" s="317"/>
      <c r="N120" s="122"/>
      <c r="O120" s="121"/>
      <c r="P120" s="265"/>
      <c r="Q120" s="2" t="s">
        <v>134</v>
      </c>
    </row>
    <row r="121" spans="1:136" s="115" customFormat="1" ht="15.75" x14ac:dyDescent="0.2">
      <c r="A121" s="88" t="s">
        <v>113</v>
      </c>
      <c r="B121" s="11"/>
      <c r="C121" s="11"/>
      <c r="D121" s="7"/>
      <c r="E121" s="11"/>
      <c r="F121" s="11"/>
      <c r="G121" s="11"/>
      <c r="H121" s="11"/>
      <c r="I121" s="7"/>
      <c r="J121" s="13">
        <f t="shared" si="4"/>
        <v>0</v>
      </c>
      <c r="K121" s="13">
        <f t="shared" si="5"/>
        <v>0</v>
      </c>
      <c r="L121" s="71"/>
      <c r="M121" s="317"/>
      <c r="N121" s="122"/>
      <c r="O121" s="121"/>
      <c r="P121" s="265"/>
      <c r="Q121" s="2" t="s">
        <v>135</v>
      </c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</row>
    <row r="122" spans="1:136" s="115" customFormat="1" ht="15.75" x14ac:dyDescent="0.2">
      <c r="A122" s="88" t="s">
        <v>114</v>
      </c>
      <c r="B122" s="11"/>
      <c r="C122" s="11"/>
      <c r="D122" s="7"/>
      <c r="E122" s="11"/>
      <c r="F122" s="11"/>
      <c r="G122" s="11"/>
      <c r="H122" s="11"/>
      <c r="I122" s="7"/>
      <c r="J122" s="13">
        <f t="shared" si="4"/>
        <v>0</v>
      </c>
      <c r="K122" s="13">
        <f t="shared" si="5"/>
        <v>0</v>
      </c>
      <c r="L122" s="71"/>
      <c r="M122" s="317"/>
      <c r="N122" s="122"/>
      <c r="O122" s="121"/>
      <c r="P122" s="265"/>
      <c r="Q122" s="2" t="s">
        <v>136</v>
      </c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</row>
    <row r="123" spans="1:136" ht="15.75" x14ac:dyDescent="0.2">
      <c r="A123" s="88" t="s">
        <v>115</v>
      </c>
      <c r="B123" s="11"/>
      <c r="C123" s="11"/>
      <c r="D123" s="7"/>
      <c r="E123" s="11"/>
      <c r="F123" s="11"/>
      <c r="G123" s="11"/>
      <c r="H123" s="11"/>
      <c r="I123" s="7"/>
      <c r="J123" s="13">
        <f t="shared" si="4"/>
        <v>0</v>
      </c>
      <c r="K123" s="13">
        <f t="shared" si="5"/>
        <v>0</v>
      </c>
      <c r="L123" s="71"/>
      <c r="M123" s="317"/>
      <c r="N123" s="122"/>
      <c r="O123" s="121"/>
      <c r="P123" s="265"/>
      <c r="Q123" s="2" t="s">
        <v>137</v>
      </c>
    </row>
    <row r="124" spans="1:136" s="115" customFormat="1" ht="15.75" x14ac:dyDescent="0.2">
      <c r="A124" s="88" t="s">
        <v>116</v>
      </c>
      <c r="B124" s="11"/>
      <c r="C124" s="11"/>
      <c r="D124" s="7"/>
      <c r="E124" s="11"/>
      <c r="F124" s="11"/>
      <c r="G124" s="11"/>
      <c r="H124" s="11"/>
      <c r="I124" s="7"/>
      <c r="J124" s="13">
        <f t="shared" si="4"/>
        <v>0</v>
      </c>
      <c r="K124" s="13">
        <f t="shared" si="5"/>
        <v>0</v>
      </c>
      <c r="L124" s="71"/>
      <c r="M124" s="317"/>
      <c r="N124" s="122"/>
      <c r="O124" s="121"/>
      <c r="P124" s="265"/>
      <c r="Q124" s="2" t="s">
        <v>138</v>
      </c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  <c r="DH124" s="90"/>
      <c r="DI124" s="90"/>
      <c r="DJ124" s="90"/>
      <c r="DK124" s="90"/>
      <c r="DL124" s="90"/>
      <c r="DM124" s="90"/>
      <c r="DN124" s="90"/>
      <c r="DO124" s="90"/>
      <c r="DP124" s="90"/>
      <c r="DQ124" s="90"/>
      <c r="DR124" s="90"/>
      <c r="DS124" s="90"/>
      <c r="DT124" s="90"/>
      <c r="DU124" s="90"/>
      <c r="DV124" s="90"/>
      <c r="DW124" s="90"/>
      <c r="DX124" s="90"/>
      <c r="DY124" s="90"/>
      <c r="DZ124" s="90"/>
      <c r="EA124" s="90"/>
      <c r="EB124" s="90"/>
      <c r="EC124" s="90"/>
      <c r="ED124" s="90"/>
      <c r="EE124" s="90"/>
      <c r="EF124" s="90"/>
    </row>
    <row r="125" spans="1:136" s="115" customFormat="1" ht="15.75" x14ac:dyDescent="0.2">
      <c r="A125" s="88" t="s">
        <v>117</v>
      </c>
      <c r="B125" s="11"/>
      <c r="C125" s="11"/>
      <c r="D125" s="7"/>
      <c r="E125" s="11"/>
      <c r="F125" s="11"/>
      <c r="G125" s="11"/>
      <c r="H125" s="11"/>
      <c r="I125" s="7"/>
      <c r="J125" s="13">
        <f t="shared" si="4"/>
        <v>0</v>
      </c>
      <c r="K125" s="13">
        <f t="shared" si="5"/>
        <v>0</v>
      </c>
      <c r="L125" s="71"/>
      <c r="M125" s="317"/>
      <c r="N125" s="122"/>
      <c r="O125" s="121"/>
      <c r="P125" s="265"/>
      <c r="Q125" s="2" t="s">
        <v>139</v>
      </c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  <c r="DT125" s="90"/>
      <c r="DU125" s="90"/>
      <c r="DV125" s="90"/>
      <c r="DW125" s="90"/>
      <c r="DX125" s="90"/>
      <c r="DY125" s="90"/>
      <c r="DZ125" s="90"/>
      <c r="EA125" s="90"/>
      <c r="EB125" s="90"/>
      <c r="EC125" s="90"/>
      <c r="ED125" s="90"/>
      <c r="EE125" s="90"/>
      <c r="EF125" s="90"/>
    </row>
    <row r="126" spans="1:136" s="115" customFormat="1" ht="15.75" x14ac:dyDescent="0.2">
      <c r="A126" s="88" t="s">
        <v>118</v>
      </c>
      <c r="B126" s="11"/>
      <c r="C126" s="11"/>
      <c r="D126" s="7"/>
      <c r="E126" s="11"/>
      <c r="F126" s="11"/>
      <c r="G126" s="11"/>
      <c r="H126" s="11"/>
      <c r="I126" s="7"/>
      <c r="J126" s="13">
        <f t="shared" si="4"/>
        <v>0</v>
      </c>
      <c r="K126" s="13">
        <f t="shared" si="5"/>
        <v>0</v>
      </c>
      <c r="L126" s="71"/>
      <c r="M126" s="317"/>
      <c r="N126" s="122"/>
      <c r="O126" s="121"/>
      <c r="P126" s="265"/>
      <c r="Q126" s="2" t="s">
        <v>140</v>
      </c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</row>
    <row r="127" spans="1:136" s="115" customFormat="1" ht="15.75" x14ac:dyDescent="0.2">
      <c r="A127" s="88" t="s">
        <v>119</v>
      </c>
      <c r="B127" s="11"/>
      <c r="C127" s="11"/>
      <c r="D127" s="7"/>
      <c r="E127" s="11"/>
      <c r="F127" s="11"/>
      <c r="G127" s="11"/>
      <c r="H127" s="11"/>
      <c r="I127" s="7"/>
      <c r="J127" s="13">
        <f t="shared" si="4"/>
        <v>0</v>
      </c>
      <c r="K127" s="13">
        <f t="shared" si="5"/>
        <v>0</v>
      </c>
      <c r="L127" s="71"/>
      <c r="M127" s="317"/>
      <c r="N127" s="122"/>
      <c r="O127" s="121"/>
      <c r="P127" s="265"/>
      <c r="Q127" s="2" t="s">
        <v>141</v>
      </c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</row>
    <row r="128" spans="1:136" ht="15.75" customHeight="1" x14ac:dyDescent="0.2">
      <c r="A128" s="88" t="s">
        <v>120</v>
      </c>
      <c r="B128" s="11"/>
      <c r="C128" s="11"/>
      <c r="D128" s="7"/>
      <c r="E128" s="11"/>
      <c r="F128" s="11"/>
      <c r="G128" s="11"/>
      <c r="H128" s="11"/>
      <c r="I128" s="7"/>
      <c r="J128" s="13">
        <f t="shared" si="4"/>
        <v>0</v>
      </c>
      <c r="K128" s="13">
        <f t="shared" si="5"/>
        <v>0</v>
      </c>
      <c r="L128" s="71"/>
      <c r="M128" s="317"/>
      <c r="N128" s="122"/>
      <c r="O128" s="121"/>
      <c r="P128" s="265"/>
      <c r="Q128" s="2" t="s">
        <v>142</v>
      </c>
    </row>
    <row r="129" spans="1:139" s="89" customFormat="1" ht="41.25" customHeight="1" x14ac:dyDescent="0.2">
      <c r="A129" s="2"/>
      <c r="B129" s="328" t="s">
        <v>195</v>
      </c>
      <c r="C129" s="339"/>
      <c r="D129" s="328" t="s">
        <v>196</v>
      </c>
      <c r="E129" s="339"/>
      <c r="F129" s="323" t="s">
        <v>201</v>
      </c>
      <c r="G129" s="323" t="s">
        <v>198</v>
      </c>
      <c r="H129" s="323" t="s">
        <v>28</v>
      </c>
      <c r="I129" s="323" t="s">
        <v>199</v>
      </c>
      <c r="J129" s="328" t="s">
        <v>29</v>
      </c>
      <c r="K129" s="329"/>
      <c r="L129" s="325" t="s">
        <v>30</v>
      </c>
      <c r="M129" s="271"/>
      <c r="N129" s="323"/>
      <c r="O129" s="323"/>
      <c r="P129" s="325"/>
      <c r="Q129" s="323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7"/>
      <c r="BW129" s="257"/>
      <c r="BX129" s="257"/>
      <c r="BY129" s="257"/>
      <c r="BZ129" s="257"/>
      <c r="CA129" s="257"/>
      <c r="CB129" s="257"/>
      <c r="CC129" s="257"/>
      <c r="CD129" s="257"/>
      <c r="CE129" s="257"/>
      <c r="CF129" s="257"/>
      <c r="CG129" s="257"/>
      <c r="CH129" s="257"/>
      <c r="CI129" s="257"/>
      <c r="CJ129" s="257"/>
      <c r="CK129" s="257"/>
      <c r="CL129" s="257"/>
      <c r="CM129" s="257"/>
      <c r="CN129" s="257"/>
      <c r="CO129" s="257"/>
      <c r="CP129" s="257"/>
      <c r="CQ129" s="257"/>
      <c r="CR129" s="257"/>
      <c r="CS129" s="257"/>
      <c r="CT129" s="257"/>
      <c r="CU129" s="257"/>
      <c r="CV129" s="257"/>
      <c r="CW129" s="257"/>
      <c r="CX129" s="257"/>
      <c r="CY129" s="257"/>
      <c r="CZ129" s="257"/>
      <c r="DA129" s="257"/>
      <c r="DB129" s="257"/>
      <c r="DC129" s="257"/>
      <c r="DD129" s="257"/>
      <c r="DE129" s="257"/>
      <c r="DF129" s="257"/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</row>
    <row r="130" spans="1:139" s="89" customFormat="1" ht="25.5" customHeight="1" x14ac:dyDescent="0.2">
      <c r="A130" s="2"/>
      <c r="B130" s="2" t="s">
        <v>32</v>
      </c>
      <c r="C130" s="2" t="s">
        <v>33</v>
      </c>
      <c r="D130" s="2" t="s">
        <v>32</v>
      </c>
      <c r="E130" s="2" t="s">
        <v>33</v>
      </c>
      <c r="F130" s="327"/>
      <c r="G130" s="324"/>
      <c r="H130" s="327"/>
      <c r="I130" s="324"/>
      <c r="J130" s="2" t="s">
        <v>34</v>
      </c>
      <c r="K130" s="2" t="s">
        <v>35</v>
      </c>
      <c r="L130" s="326"/>
      <c r="M130" s="273"/>
      <c r="N130" s="324"/>
      <c r="O130" s="324"/>
      <c r="P130" s="326"/>
      <c r="Q130" s="324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57"/>
      <c r="CG130" s="257"/>
      <c r="CH130" s="257"/>
      <c r="CI130" s="257"/>
      <c r="CJ130" s="257"/>
      <c r="CK130" s="257"/>
      <c r="CL130" s="257"/>
      <c r="CM130" s="257"/>
      <c r="CN130" s="257"/>
      <c r="CO130" s="257"/>
      <c r="CP130" s="257"/>
      <c r="CQ130" s="257"/>
      <c r="CR130" s="257"/>
      <c r="CS130" s="257"/>
      <c r="CT130" s="257"/>
      <c r="CU130" s="257"/>
      <c r="CV130" s="257"/>
      <c r="CW130" s="257"/>
      <c r="CX130" s="257"/>
      <c r="CY130" s="257"/>
      <c r="CZ130" s="257"/>
      <c r="DA130" s="257"/>
      <c r="DB130" s="257"/>
      <c r="DC130" s="257"/>
      <c r="DD130" s="257"/>
      <c r="DE130" s="257"/>
      <c r="DF130" s="257"/>
      <c r="DG130" s="257"/>
      <c r="DH130" s="257"/>
      <c r="DI130" s="257"/>
      <c r="DJ130" s="257"/>
      <c r="DK130" s="257"/>
      <c r="DL130" s="257"/>
      <c r="DM130" s="257"/>
      <c r="DN130" s="257"/>
      <c r="DO130" s="257"/>
      <c r="DP130" s="257"/>
      <c r="DQ130" s="257"/>
      <c r="DR130" s="257"/>
      <c r="DS130" s="257"/>
      <c r="DT130" s="257"/>
      <c r="DU130" s="257"/>
      <c r="DV130" s="257"/>
      <c r="DW130" s="257"/>
      <c r="DX130" s="257"/>
      <c r="DY130" s="257"/>
      <c r="DZ130" s="257"/>
      <c r="EA130" s="257"/>
      <c r="EB130" s="257"/>
      <c r="EC130" s="257"/>
      <c r="ED130" s="257"/>
      <c r="EE130" s="257"/>
      <c r="EF130" s="257"/>
    </row>
    <row r="131" spans="1:139" ht="15.75" x14ac:dyDescent="0.2">
      <c r="A131" s="88" t="s">
        <v>0</v>
      </c>
      <c r="B131" s="113">
        <f t="shared" ref="B131:K131" si="7">SUM(B10:B128)</f>
        <v>118500</v>
      </c>
      <c r="C131" s="113">
        <f t="shared" si="7"/>
        <v>1040</v>
      </c>
      <c r="D131" s="113">
        <f t="shared" si="7"/>
        <v>0</v>
      </c>
      <c r="E131" s="113">
        <f t="shared" si="7"/>
        <v>0</v>
      </c>
      <c r="F131" s="113">
        <f t="shared" si="7"/>
        <v>0</v>
      </c>
      <c r="G131" s="113">
        <f t="shared" si="7"/>
        <v>0</v>
      </c>
      <c r="H131" s="113">
        <f t="shared" si="7"/>
        <v>118500</v>
      </c>
      <c r="I131" s="113">
        <f t="shared" si="7"/>
        <v>0</v>
      </c>
      <c r="J131" s="113">
        <f t="shared" si="7"/>
        <v>0</v>
      </c>
      <c r="K131" s="113">
        <f t="shared" si="7"/>
        <v>0</v>
      </c>
      <c r="L131" s="2"/>
      <c r="M131" s="272"/>
      <c r="N131" s="113"/>
      <c r="O131" s="14"/>
      <c r="P131" s="2"/>
      <c r="Q131" s="2" t="s">
        <v>0</v>
      </c>
    </row>
    <row r="132" spans="1:139" ht="15.75" x14ac:dyDescent="0.25">
      <c r="A132" s="344"/>
      <c r="B132" s="344"/>
      <c r="C132" s="344"/>
      <c r="D132" s="344"/>
      <c r="E132" s="344"/>
      <c r="F132" s="344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259"/>
    </row>
    <row r="133" spans="1:139" s="5" customFormat="1" ht="31.5" x14ac:dyDescent="0.2">
      <c r="A133" s="345" t="s">
        <v>204</v>
      </c>
      <c r="B133" s="346"/>
      <c r="C133" s="346"/>
      <c r="D133" s="303" t="e">
        <f>'Set Up Data'!C8-'Set Up Data'!C10</f>
        <v>#VALUE!</v>
      </c>
      <c r="E133" s="345" t="s">
        <v>41</v>
      </c>
      <c r="F133" s="346"/>
      <c r="G133" s="299">
        <f>SUM(I10:I113)</f>
        <v>0</v>
      </c>
      <c r="H133" s="299"/>
      <c r="I133" s="299" t="s">
        <v>205</v>
      </c>
      <c r="J133" s="308">
        <f>IF(ISNUMBER(D133),G133/D133,0)</f>
        <v>0</v>
      </c>
      <c r="K133" s="279"/>
      <c r="L133" s="299" t="s">
        <v>128</v>
      </c>
      <c r="M133" s="299">
        <f>SUM(G133,G135)</f>
        <v>0</v>
      </c>
      <c r="N133" s="270"/>
      <c r="O133" s="347"/>
      <c r="P133" s="347"/>
      <c r="Q133" s="266"/>
      <c r="R133" s="259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  <c r="DT133" s="125"/>
      <c r="DU133" s="125"/>
      <c r="DV133" s="125"/>
      <c r="DW133" s="125"/>
      <c r="DX133" s="125"/>
      <c r="DY133" s="125"/>
      <c r="DZ133" s="125"/>
      <c r="EA133" s="125"/>
      <c r="EB133" s="125"/>
      <c r="EC133" s="125"/>
      <c r="ED133" s="125"/>
      <c r="EE133" s="125"/>
      <c r="EF133" s="125"/>
      <c r="EG133" s="125"/>
    </row>
    <row r="134" spans="1:139" s="5" customFormat="1" ht="15.75" x14ac:dyDescent="0.2">
      <c r="A134" s="109"/>
      <c r="B134" s="110"/>
      <c r="C134" s="110"/>
      <c r="D134" s="300"/>
      <c r="E134" s="301"/>
      <c r="F134" s="302"/>
      <c r="G134" s="301"/>
      <c r="H134" s="301"/>
      <c r="I134" s="301"/>
      <c r="J134" s="301"/>
      <c r="K134" s="301"/>
      <c r="L134" s="301"/>
      <c r="M134" s="300"/>
      <c r="N134" s="110"/>
      <c r="O134" s="130"/>
      <c r="P134" s="130"/>
      <c r="Q134" s="267"/>
      <c r="R134" s="267"/>
      <c r="S134" s="266"/>
      <c r="T134" s="259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  <c r="DT134" s="125"/>
      <c r="DU134" s="125"/>
      <c r="DV134" s="125"/>
      <c r="DW134" s="125"/>
      <c r="DX134" s="125"/>
      <c r="DY134" s="125"/>
      <c r="DZ134" s="125"/>
      <c r="EA134" s="125"/>
      <c r="EB134" s="125"/>
      <c r="EC134" s="125"/>
      <c r="ED134" s="125"/>
      <c r="EE134" s="125"/>
      <c r="EF134" s="125"/>
      <c r="EG134" s="125"/>
      <c r="EH134" s="125"/>
      <c r="EI134" s="125"/>
    </row>
    <row r="135" spans="1:139" s="5" customFormat="1" ht="31.5" x14ac:dyDescent="0.2">
      <c r="A135" s="341" t="s">
        <v>121</v>
      </c>
      <c r="B135" s="341"/>
      <c r="C135" s="341"/>
      <c r="D135" s="303">
        <f>'Set Up Data'!C10</f>
        <v>27396</v>
      </c>
      <c r="E135" s="299" t="s">
        <v>207</v>
      </c>
      <c r="F135" s="304"/>
      <c r="G135" s="299">
        <f>SUM(I114:I128)</f>
        <v>0</v>
      </c>
      <c r="H135" s="305"/>
      <c r="I135" s="299" t="s">
        <v>206</v>
      </c>
      <c r="J135" s="308">
        <f>IF(ISNUMBER(D135),G135/D135,0)</f>
        <v>0</v>
      </c>
      <c r="K135" s="302"/>
      <c r="L135" s="306" t="s">
        <v>11</v>
      </c>
      <c r="M135" s="316" t="str">
        <f>'Set Up Data'!C8</f>
        <v>&lt;&lt;INSERT ELECTORATE ON 06/05/2021&gt;&gt;</v>
      </c>
      <c r="N135" s="267"/>
      <c r="O135" s="267"/>
      <c r="P135" s="266"/>
      <c r="Q135" s="259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  <c r="DT135" s="125"/>
      <c r="DU135" s="125"/>
      <c r="DV135" s="125"/>
      <c r="DW135" s="125"/>
      <c r="DX135" s="125"/>
      <c r="DY135" s="125"/>
      <c r="DZ135" s="125"/>
      <c r="EA135" s="125"/>
      <c r="EB135" s="125"/>
      <c r="EC135" s="125"/>
      <c r="ED135" s="125"/>
      <c r="EE135" s="125"/>
      <c r="EF135" s="125"/>
    </row>
    <row r="136" spans="1:139" s="5" customFormat="1" ht="15.75" x14ac:dyDescent="0.2">
      <c r="A136" s="107"/>
      <c r="B136" s="108"/>
      <c r="C136" s="108"/>
      <c r="D136" s="123"/>
      <c r="E136" s="128"/>
      <c r="F136" s="129"/>
      <c r="G136" s="109"/>
      <c r="H136" s="125"/>
      <c r="I136" s="109"/>
      <c r="J136" s="110"/>
      <c r="K136" s="110"/>
      <c r="L136" s="109" t="s">
        <v>10</v>
      </c>
      <c r="M136" s="307">
        <f>IF(ISNUMBER(M135),M133/M135,0)</f>
        <v>0</v>
      </c>
      <c r="N136" s="267"/>
      <c r="O136" s="267"/>
      <c r="P136" s="266"/>
      <c r="Q136" s="259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25"/>
      <c r="ED136" s="125"/>
      <c r="EE136" s="125"/>
      <c r="EF136" s="125"/>
    </row>
    <row r="137" spans="1:139" ht="15.75" x14ac:dyDescent="0.25">
      <c r="A137" s="348"/>
      <c r="B137" s="349"/>
      <c r="C137" s="349"/>
      <c r="D137" s="349"/>
      <c r="E137" s="349"/>
      <c r="F137" s="349"/>
      <c r="G137" s="349"/>
      <c r="H137" s="349"/>
      <c r="I137" s="349"/>
      <c r="J137" s="349"/>
      <c r="K137" s="349"/>
      <c r="L137" s="349"/>
      <c r="M137" s="349"/>
      <c r="N137" s="349"/>
      <c r="O137" s="349"/>
      <c r="P137" s="349"/>
      <c r="Q137" s="259"/>
    </row>
    <row r="138" spans="1:139" s="97" customFormat="1" ht="15.75" x14ac:dyDescent="0.25">
      <c r="A138" s="54"/>
      <c r="B138" s="348"/>
      <c r="C138" s="348"/>
      <c r="D138" s="348"/>
      <c r="E138" s="348"/>
      <c r="F138" s="54"/>
      <c r="G138" s="343"/>
      <c r="H138" s="343"/>
      <c r="I138" s="342" t="str">
        <f>'Set Up Data'!C4</f>
        <v>Will Godfrey</v>
      </c>
      <c r="J138" s="342"/>
      <c r="K138" s="111" t="s">
        <v>92</v>
      </c>
      <c r="L138" s="111"/>
      <c r="M138" s="274"/>
      <c r="N138" s="236"/>
      <c r="O138" s="236"/>
      <c r="P138" s="235"/>
      <c r="Q138" s="236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  <c r="CP138" s="140"/>
      <c r="CQ138" s="140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140"/>
      <c r="DE138" s="140"/>
      <c r="DF138" s="140"/>
      <c r="DG138" s="140"/>
      <c r="DH138" s="140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40"/>
      <c r="DZ138" s="140"/>
      <c r="EA138" s="140"/>
      <c r="EB138" s="140"/>
      <c r="EC138" s="140"/>
      <c r="ED138" s="140"/>
      <c r="EE138" s="140"/>
      <c r="EF138" s="140"/>
    </row>
    <row r="139" spans="1:13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132"/>
      <c r="O139" s="132"/>
      <c r="P139" s="132"/>
      <c r="Q139" s="132"/>
    </row>
  </sheetData>
  <sheetProtection formatColumns="0" formatRows="0" insertColumns="0" insertRows="0"/>
  <customSheetViews>
    <customSheetView guid="{F13595EC-4CA5-4D75-9CCE-771E3C95336F}" topLeftCell="A103">
      <selection activeCell="D118" sqref="D118:O118"/>
      <pageMargins left="0.7" right="0.7" top="0.75" bottom="0.75" header="0.3" footer="0.3"/>
    </customSheetView>
  </customSheetViews>
  <mergeCells count="40">
    <mergeCell ref="A135:C135"/>
    <mergeCell ref="I138:J138"/>
    <mergeCell ref="Q7:Q9"/>
    <mergeCell ref="G138:H138"/>
    <mergeCell ref="A132:P132"/>
    <mergeCell ref="A133:C133"/>
    <mergeCell ref="E133:F133"/>
    <mergeCell ref="O133:P133"/>
    <mergeCell ref="A137:P137"/>
    <mergeCell ref="B138:C138"/>
    <mergeCell ref="D138:E138"/>
    <mergeCell ref="B129:C129"/>
    <mergeCell ref="D129:E129"/>
    <mergeCell ref="F129:F130"/>
    <mergeCell ref="N7:N8"/>
    <mergeCell ref="O7:O8"/>
    <mergeCell ref="H7:H8"/>
    <mergeCell ref="I7:I8"/>
    <mergeCell ref="J7:K7"/>
    <mergeCell ref="L7:L8"/>
    <mergeCell ref="A3:C3"/>
    <mergeCell ref="D3:P3"/>
    <mergeCell ref="A6:C6"/>
    <mergeCell ref="D6:P6"/>
    <mergeCell ref="P7:P8"/>
    <mergeCell ref="A7:A9"/>
    <mergeCell ref="B7:C7"/>
    <mergeCell ref="D7:E7"/>
    <mergeCell ref="F7:F8"/>
    <mergeCell ref="G7:G8"/>
    <mergeCell ref="J9:K9"/>
    <mergeCell ref="Q129:Q130"/>
    <mergeCell ref="P129:P130"/>
    <mergeCell ref="N129:N130"/>
    <mergeCell ref="O129:O130"/>
    <mergeCell ref="G129:G130"/>
    <mergeCell ref="H129:H130"/>
    <mergeCell ref="I129:I130"/>
    <mergeCell ref="J129:K129"/>
    <mergeCell ref="L129:L130"/>
  </mergeCells>
  <phoneticPr fontId="24" type="noConversion"/>
  <conditionalFormatting sqref="H10:H113">
    <cfRule type="cellIs" dxfId="9" priority="23" stopIfTrue="1" operator="notEqual">
      <formula>0</formula>
    </cfRule>
    <cfRule type="cellIs" dxfId="8" priority="24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E40"/>
  <sheetViews>
    <sheetView zoomScale="70" zoomScaleNormal="70" workbookViewId="0">
      <pane xSplit="1" ySplit="4" topLeftCell="B32" activePane="bottomRight" state="frozen"/>
      <selection activeCell="AH28" sqref="AH28"/>
      <selection pane="topRight" activeCell="AH28" sqref="AH28"/>
      <selection pane="bottomLeft" activeCell="AH28" sqref="AH28"/>
      <selection pane="bottomRight" activeCell="E38" sqref="E38"/>
    </sheetView>
  </sheetViews>
  <sheetFormatPr defaultColWidth="9.140625" defaultRowHeight="12.75" x14ac:dyDescent="0.2"/>
  <cols>
    <col min="1" max="1" width="35.28515625" style="8" customWidth="1"/>
    <col min="2" max="7" width="20.7109375" style="8" customWidth="1"/>
    <col min="8" max="23" width="20.7109375" style="8" hidden="1" customWidth="1"/>
    <col min="24" max="28" width="11.7109375" style="8" customWidth="1"/>
    <col min="29" max="29" width="15.7109375" style="8" customWidth="1"/>
    <col min="30" max="30" width="20.7109375" style="8" customWidth="1"/>
    <col min="31" max="16384" width="9.140625" style="8"/>
  </cols>
  <sheetData>
    <row r="1" spans="1:31" ht="23.25" customHeight="1" x14ac:dyDescent="0.2"/>
    <row r="2" spans="1:31" s="6" customFormat="1" ht="35.1" customHeight="1" x14ac:dyDescent="0.35">
      <c r="A2" s="350" t="s">
        <v>178</v>
      </c>
      <c r="B2" s="149"/>
      <c r="C2" s="19"/>
      <c r="D2" s="18"/>
      <c r="E2" s="150"/>
      <c r="F2" s="56"/>
      <c r="G2" s="66"/>
      <c r="H2" s="19"/>
      <c r="I2" s="20"/>
      <c r="J2" s="1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06"/>
      <c r="Z2" s="106"/>
      <c r="AA2" s="106"/>
      <c r="AB2" s="106"/>
    </row>
    <row r="3" spans="1:31" s="6" customFormat="1" ht="35.1" customHeight="1" x14ac:dyDescent="0.35">
      <c r="A3" s="351"/>
      <c r="B3" s="149"/>
      <c r="C3" s="56"/>
      <c r="D3" s="23"/>
      <c r="E3" s="151"/>
      <c r="F3" s="23"/>
      <c r="G3" s="138"/>
      <c r="H3" s="18"/>
      <c r="I3" s="21"/>
      <c r="J3" s="1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Y3" s="106"/>
      <c r="Z3" s="106"/>
      <c r="AA3" s="106"/>
      <c r="AB3" s="106"/>
    </row>
    <row r="4" spans="1:31" s="132" customFormat="1" ht="140.1" customHeight="1" x14ac:dyDescent="0.2">
      <c r="A4" s="165" t="s">
        <v>143</v>
      </c>
      <c r="B4" s="161" t="s">
        <v>167</v>
      </c>
      <c r="C4" s="156" t="str">
        <f>'Set Up Data'!$C$15</f>
        <v>BARKER</v>
      </c>
      <c r="D4" s="157" t="str">
        <f>'Set Up Data'!$C$16</f>
        <v>LAKE</v>
      </c>
      <c r="E4" s="158" t="str">
        <f>'Set Up Data'!$C$17</f>
        <v>SHEARER</v>
      </c>
      <c r="F4" s="159" t="s">
        <v>104</v>
      </c>
      <c r="G4" s="160" t="s">
        <v>105</v>
      </c>
      <c r="H4" s="166" t="e">
        <f>#REF!</f>
        <v>#REF!</v>
      </c>
      <c r="I4" s="166" t="e">
        <f>#REF!</f>
        <v>#REF!</v>
      </c>
      <c r="J4" s="166" t="e">
        <f>#REF!</f>
        <v>#REF!</v>
      </c>
      <c r="K4" s="166" t="e">
        <f>#REF!</f>
        <v>#REF!</v>
      </c>
      <c r="L4" s="166" t="e">
        <f>#REF!</f>
        <v>#REF!</v>
      </c>
      <c r="M4" s="166" t="e">
        <f>#REF!</f>
        <v>#REF!</v>
      </c>
      <c r="N4" s="166" t="e">
        <f>#REF!</f>
        <v>#REF!</v>
      </c>
      <c r="O4" s="166" t="e">
        <f>#REF!</f>
        <v>#REF!</v>
      </c>
      <c r="P4" s="166" t="e">
        <f>#REF!</f>
        <v>#REF!</v>
      </c>
      <c r="Q4" s="166" t="e">
        <f>#REF!</f>
        <v>#REF!</v>
      </c>
      <c r="R4" s="166" t="e">
        <f>#REF!</f>
        <v>#REF!</v>
      </c>
      <c r="S4" s="166" t="e">
        <f>#REF!</f>
        <v>#REF!</v>
      </c>
      <c r="T4" s="166" t="e">
        <f>#REF!</f>
        <v>#REF!</v>
      </c>
      <c r="U4" s="166" t="e">
        <f>#REF!</f>
        <v>#REF!</v>
      </c>
      <c r="V4" s="166" t="e">
        <f>#REF!</f>
        <v>#REF!</v>
      </c>
      <c r="W4" s="166" t="str">
        <f>'Set Up Data'!$C$19</f>
        <v>SMITH</v>
      </c>
      <c r="X4" s="143" t="s">
        <v>159</v>
      </c>
      <c r="Y4" s="143" t="s">
        <v>160</v>
      </c>
      <c r="Z4" s="143" t="s">
        <v>161</v>
      </c>
      <c r="AA4" s="143" t="s">
        <v>162</v>
      </c>
      <c r="AB4" s="145" t="s">
        <v>164</v>
      </c>
      <c r="AC4" s="145" t="s">
        <v>219</v>
      </c>
      <c r="AD4" s="161" t="s">
        <v>166</v>
      </c>
      <c r="AE4" s="163" t="s">
        <v>7</v>
      </c>
    </row>
    <row r="5" spans="1:31" ht="23.25" x14ac:dyDescent="0.35">
      <c r="A5" s="167" t="s">
        <v>144</v>
      </c>
      <c r="B5" s="180">
        <f>SUMIF('Verification Detail'!$M$10:$M$128,RIGHT($A5, LEN($A5)-5),'Verification Detail'!$I$10:$I$128)</f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>
        <f>SUM(X5:AA5)</f>
        <v>0</v>
      </c>
      <c r="AC5" s="320">
        <f>B5-AB5</f>
        <v>0</v>
      </c>
      <c r="AD5" s="182">
        <f t="shared" ref="AD5:AD18" si="0">SUM(C5:AA5)</f>
        <v>0</v>
      </c>
      <c r="AE5" s="183">
        <f t="shared" ref="AE5:AE18" si="1">IF(AD5=0,0,AD5-B5)</f>
        <v>0</v>
      </c>
    </row>
    <row r="6" spans="1:31" ht="23.25" x14ac:dyDescent="0.35">
      <c r="A6" s="168" t="s">
        <v>145</v>
      </c>
      <c r="B6" s="180">
        <f>SUMIF('Verification Detail'!$M$10:$M$128,RIGHT($A6, LEN($A6)-5),'Verification Detail'!$I$10:$I$128)</f>
        <v>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>
        <f>SUM(X6:AA6)</f>
        <v>0</v>
      </c>
      <c r="AC6" s="320">
        <f t="shared" ref="AC6:AC18" si="2">B6-AB6</f>
        <v>0</v>
      </c>
      <c r="AD6" s="185">
        <f t="shared" si="0"/>
        <v>0</v>
      </c>
      <c r="AE6" s="186">
        <f t="shared" si="1"/>
        <v>0</v>
      </c>
    </row>
    <row r="7" spans="1:31" ht="23.25" x14ac:dyDescent="0.35">
      <c r="A7" s="168" t="s">
        <v>146</v>
      </c>
      <c r="B7" s="180">
        <f>SUMIF('Verification Detail'!$M$10:$M$128,RIGHT($A7, LEN($A7)-5),'Verification Detail'!$I$10:$I$128)</f>
        <v>0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>
        <f t="shared" ref="AB7:AB18" si="3">SUM(X7:AA7)</f>
        <v>0</v>
      </c>
      <c r="AC7" s="320">
        <f t="shared" si="2"/>
        <v>0</v>
      </c>
      <c r="AD7" s="185">
        <f t="shared" si="0"/>
        <v>0</v>
      </c>
      <c r="AE7" s="186">
        <f t="shared" si="1"/>
        <v>0</v>
      </c>
    </row>
    <row r="8" spans="1:31" ht="23.25" x14ac:dyDescent="0.35">
      <c r="A8" s="168" t="s">
        <v>147</v>
      </c>
      <c r="B8" s="180">
        <f>SUMIF('Verification Detail'!$M$10:$M$128,RIGHT($A8, LEN($A8)-5),'Verification Detail'!$I$10:$I$128)</f>
        <v>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>
        <f t="shared" si="3"/>
        <v>0</v>
      </c>
      <c r="AC8" s="320">
        <f t="shared" si="2"/>
        <v>0</v>
      </c>
      <c r="AD8" s="185">
        <f t="shared" si="0"/>
        <v>0</v>
      </c>
      <c r="AE8" s="186">
        <f t="shared" si="1"/>
        <v>0</v>
      </c>
    </row>
    <row r="9" spans="1:31" ht="23.25" x14ac:dyDescent="0.35">
      <c r="A9" s="168" t="s">
        <v>148</v>
      </c>
      <c r="B9" s="180">
        <f>SUMIF('Verification Detail'!$M$10:$M$128,RIGHT($A9, LEN($A9)-5),'Verification Detail'!$I$10:$I$128)</f>
        <v>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>
        <f t="shared" si="3"/>
        <v>0</v>
      </c>
      <c r="AC9" s="320">
        <f>B9-AB9</f>
        <v>0</v>
      </c>
      <c r="AD9" s="185">
        <f t="shared" si="0"/>
        <v>0</v>
      </c>
      <c r="AE9" s="186">
        <f t="shared" si="1"/>
        <v>0</v>
      </c>
    </row>
    <row r="10" spans="1:31" ht="23.25" x14ac:dyDescent="0.35">
      <c r="A10" s="168" t="s">
        <v>149</v>
      </c>
      <c r="B10" s="180">
        <f>SUMIF('Verification Detail'!$M$10:$M$128,RIGHT($A10, LEN($A10)-5),'Verification Detail'!$I$10:$I$128)</f>
        <v>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>
        <f t="shared" si="3"/>
        <v>0</v>
      </c>
      <c r="AC10" s="320">
        <f t="shared" si="2"/>
        <v>0</v>
      </c>
      <c r="AD10" s="185">
        <f t="shared" si="0"/>
        <v>0</v>
      </c>
      <c r="AE10" s="186">
        <f t="shared" si="1"/>
        <v>0</v>
      </c>
    </row>
    <row r="11" spans="1:31" ht="23.25" x14ac:dyDescent="0.35">
      <c r="A11" s="168" t="s">
        <v>150</v>
      </c>
      <c r="B11" s="180">
        <f>SUMIF('Verification Detail'!$M$10:$M$128,RIGHT($A11, LEN($A11)-5),'Verification Detail'!$I$10:$I$128)</f>
        <v>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>
        <f t="shared" si="3"/>
        <v>0</v>
      </c>
      <c r="AC11" s="320">
        <f t="shared" si="2"/>
        <v>0</v>
      </c>
      <c r="AD11" s="185">
        <f t="shared" si="0"/>
        <v>0</v>
      </c>
      <c r="AE11" s="186">
        <f t="shared" si="1"/>
        <v>0</v>
      </c>
    </row>
    <row r="12" spans="1:31" ht="23.25" x14ac:dyDescent="0.35">
      <c r="A12" s="168" t="s">
        <v>151</v>
      </c>
      <c r="B12" s="180">
        <f>SUMIF('Verification Detail'!$M$10:$M$128,RIGHT($A12, LEN($A12)-5),'Verification Detail'!$I$10:$I$128)</f>
        <v>0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>
        <f t="shared" si="3"/>
        <v>0</v>
      </c>
      <c r="AC12" s="320">
        <f t="shared" si="2"/>
        <v>0</v>
      </c>
      <c r="AD12" s="185">
        <f t="shared" si="0"/>
        <v>0</v>
      </c>
      <c r="AE12" s="186">
        <f t="shared" si="1"/>
        <v>0</v>
      </c>
    </row>
    <row r="13" spans="1:31" ht="23.25" x14ac:dyDescent="0.35">
      <c r="A13" s="168" t="s">
        <v>152</v>
      </c>
      <c r="B13" s="180">
        <f>SUMIF('Verification Detail'!$M$10:$M$128,RIGHT($A13, LEN($A13)-5),'Verification Detail'!$I$10:$I$128)</f>
        <v>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>
        <f t="shared" si="3"/>
        <v>0</v>
      </c>
      <c r="AC13" s="320">
        <f t="shared" si="2"/>
        <v>0</v>
      </c>
      <c r="AD13" s="185">
        <f t="shared" si="0"/>
        <v>0</v>
      </c>
      <c r="AE13" s="186">
        <f t="shared" si="1"/>
        <v>0</v>
      </c>
    </row>
    <row r="14" spans="1:31" ht="23.25" x14ac:dyDescent="0.35">
      <c r="A14" s="168" t="s">
        <v>153</v>
      </c>
      <c r="B14" s="180">
        <f>SUMIF('Verification Detail'!$M$10:$M$128,RIGHT($A14, LEN($A14)-5),'Verification Detail'!$I$10:$I$128)</f>
        <v>0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>
        <f t="shared" si="3"/>
        <v>0</v>
      </c>
      <c r="AC14" s="320">
        <f t="shared" si="2"/>
        <v>0</v>
      </c>
      <c r="AD14" s="185">
        <f t="shared" si="0"/>
        <v>0</v>
      </c>
      <c r="AE14" s="186">
        <f t="shared" si="1"/>
        <v>0</v>
      </c>
    </row>
    <row r="15" spans="1:31" ht="23.25" x14ac:dyDescent="0.35">
      <c r="A15" s="168" t="s">
        <v>154</v>
      </c>
      <c r="B15" s="180">
        <f>SUMIF('Verification Detail'!$M$10:$M$128,RIGHT($A15, LEN($A15)-5),'Verification Detail'!$I$10:$I$128)</f>
        <v>0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>
        <f t="shared" si="3"/>
        <v>0</v>
      </c>
      <c r="AC15" s="320">
        <f t="shared" si="2"/>
        <v>0</v>
      </c>
      <c r="AD15" s="185">
        <f t="shared" si="0"/>
        <v>0</v>
      </c>
      <c r="AE15" s="186">
        <f t="shared" si="1"/>
        <v>0</v>
      </c>
    </row>
    <row r="16" spans="1:31" ht="23.25" x14ac:dyDescent="0.35">
      <c r="A16" s="168" t="s">
        <v>155</v>
      </c>
      <c r="B16" s="180">
        <f>SUMIF('Verification Detail'!$M$10:$M$128,RIGHT($A16, LEN($A16)-5),'Verification Detail'!$I$10:$I$128)</f>
        <v>0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>
        <f t="shared" si="3"/>
        <v>0</v>
      </c>
      <c r="AC16" s="320">
        <f t="shared" si="2"/>
        <v>0</v>
      </c>
      <c r="AD16" s="185">
        <f t="shared" si="0"/>
        <v>0</v>
      </c>
      <c r="AE16" s="186">
        <f t="shared" si="1"/>
        <v>0</v>
      </c>
    </row>
    <row r="17" spans="1:31" ht="23.25" x14ac:dyDescent="0.35">
      <c r="A17" s="168" t="s">
        <v>156</v>
      </c>
      <c r="B17" s="180">
        <f>SUMIF('Verification Detail'!$M$10:$M$128,RIGHT($A17, LEN($A17)-5),'Verification Detail'!$I$10:$I$128)</f>
        <v>0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>
        <f t="shared" si="3"/>
        <v>0</v>
      </c>
      <c r="AC17" s="320">
        <f t="shared" si="2"/>
        <v>0</v>
      </c>
      <c r="AD17" s="185">
        <f t="shared" si="0"/>
        <v>0</v>
      </c>
      <c r="AE17" s="186">
        <f t="shared" si="1"/>
        <v>0</v>
      </c>
    </row>
    <row r="18" spans="1:31" ht="23.25" x14ac:dyDescent="0.35">
      <c r="A18" s="168" t="s">
        <v>157</v>
      </c>
      <c r="B18" s="180">
        <f>SUMIF('Verification Detail'!$M$10:$M$128,RIGHT($A18, LEN($A18)-5),'Verification Detail'!$I$10:$I$128)</f>
        <v>0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>
        <f t="shared" si="3"/>
        <v>0</v>
      </c>
      <c r="AC18" s="320">
        <f t="shared" si="2"/>
        <v>0</v>
      </c>
      <c r="AD18" s="185">
        <f t="shared" si="0"/>
        <v>0</v>
      </c>
      <c r="AE18" s="186">
        <f t="shared" si="1"/>
        <v>0</v>
      </c>
    </row>
    <row r="19" spans="1:31" ht="23.25" x14ac:dyDescent="0.35">
      <c r="A19" s="169" t="s">
        <v>20</v>
      </c>
      <c r="B19" s="187">
        <f t="shared" ref="B19:AE19" si="4">SUM(B5:B18)</f>
        <v>0</v>
      </c>
      <c r="C19" s="187">
        <f t="shared" si="4"/>
        <v>0</v>
      </c>
      <c r="D19" s="187">
        <f t="shared" si="4"/>
        <v>0</v>
      </c>
      <c r="E19" s="187">
        <f t="shared" si="4"/>
        <v>0</v>
      </c>
      <c r="F19" s="187">
        <f t="shared" si="4"/>
        <v>0</v>
      </c>
      <c r="G19" s="187">
        <f t="shared" si="4"/>
        <v>0</v>
      </c>
      <c r="H19" s="187">
        <f t="shared" si="4"/>
        <v>0</v>
      </c>
      <c r="I19" s="187">
        <f t="shared" si="4"/>
        <v>0</v>
      </c>
      <c r="J19" s="187">
        <f t="shared" si="4"/>
        <v>0</v>
      </c>
      <c r="K19" s="187">
        <f t="shared" si="4"/>
        <v>0</v>
      </c>
      <c r="L19" s="187">
        <f t="shared" si="4"/>
        <v>0</v>
      </c>
      <c r="M19" s="187">
        <f t="shared" si="4"/>
        <v>0</v>
      </c>
      <c r="N19" s="187">
        <f t="shared" si="4"/>
        <v>0</v>
      </c>
      <c r="O19" s="187">
        <f t="shared" si="4"/>
        <v>0</v>
      </c>
      <c r="P19" s="187">
        <f t="shared" si="4"/>
        <v>0</v>
      </c>
      <c r="Q19" s="187">
        <f t="shared" si="4"/>
        <v>0</v>
      </c>
      <c r="R19" s="187">
        <f t="shared" si="4"/>
        <v>0</v>
      </c>
      <c r="S19" s="187">
        <f t="shared" si="4"/>
        <v>0</v>
      </c>
      <c r="T19" s="187">
        <f t="shared" si="4"/>
        <v>0</v>
      </c>
      <c r="U19" s="187">
        <f t="shared" si="4"/>
        <v>0</v>
      </c>
      <c r="V19" s="187">
        <f t="shared" si="4"/>
        <v>0</v>
      </c>
      <c r="W19" s="187">
        <f t="shared" si="4"/>
        <v>0</v>
      </c>
      <c r="X19" s="187">
        <f t="shared" si="4"/>
        <v>0</v>
      </c>
      <c r="Y19" s="187">
        <f t="shared" si="4"/>
        <v>0</v>
      </c>
      <c r="Z19" s="187">
        <f t="shared" si="4"/>
        <v>0</v>
      </c>
      <c r="AA19" s="187">
        <f t="shared" si="4"/>
        <v>0</v>
      </c>
      <c r="AB19" s="187">
        <f t="shared" si="4"/>
        <v>0</v>
      </c>
      <c r="AC19" s="187"/>
      <c r="AD19" s="187">
        <f t="shared" si="4"/>
        <v>0</v>
      </c>
      <c r="AE19" s="187">
        <f t="shared" si="4"/>
        <v>0</v>
      </c>
    </row>
    <row r="20" spans="1:31" s="31" customFormat="1" ht="23.25" x14ac:dyDescent="0.3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  <c r="AD20" s="29"/>
    </row>
    <row r="21" spans="1:31" s="31" customFormat="1" ht="35.1" customHeight="1" x14ac:dyDescent="0.35">
      <c r="A21" s="350" t="s">
        <v>165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29"/>
    </row>
    <row r="22" spans="1:31" ht="35.1" customHeight="1" x14ac:dyDescent="0.35">
      <c r="A22" s="35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ht="147" customHeight="1" x14ac:dyDescent="0.2">
      <c r="A23" s="154"/>
      <c r="B23" s="155" t="s">
        <v>168</v>
      </c>
      <c r="C23" s="156" t="str">
        <f>"GOOD for "&amp;'Set Up Data'!$C$15</f>
        <v>GOOD for BARKER</v>
      </c>
      <c r="D23" s="157" t="str">
        <f>"GOOD for
"&amp;'Set Up Data'!$C$16</f>
        <v>GOOD for
LAKE</v>
      </c>
      <c r="E23" s="158" t="str">
        <f>"GOOD for "&amp;'Set Up Data'!$C$17</f>
        <v>GOOD for SHEARER</v>
      </c>
      <c r="F23" s="159" t="str">
        <f>"GOOD for "&amp;'Set Up Data'!$C$18</f>
        <v>GOOD for SHELFORD</v>
      </c>
      <c r="G23" s="160" t="str">
        <f>"GOOD for "
&amp;'Set Up Data'!$C$19</f>
        <v>GOOD for SMITH</v>
      </c>
      <c r="H23" s="161" t="e">
        <f>#REF!</f>
        <v>#REF!</v>
      </c>
      <c r="I23" s="161" t="e">
        <f>#REF!</f>
        <v>#REF!</v>
      </c>
      <c r="J23" s="161" t="e">
        <f>#REF!</f>
        <v>#REF!</v>
      </c>
      <c r="K23" s="161" t="e">
        <f>#REF!</f>
        <v>#REF!</v>
      </c>
      <c r="L23" s="161" t="e">
        <f>#REF!</f>
        <v>#REF!</v>
      </c>
      <c r="M23" s="161" t="e">
        <f>#REF!</f>
        <v>#REF!</v>
      </c>
      <c r="N23" s="161" t="e">
        <f>#REF!</f>
        <v>#REF!</v>
      </c>
      <c r="O23" s="161" t="e">
        <f>#REF!</f>
        <v>#REF!</v>
      </c>
      <c r="P23" s="161" t="e">
        <f>#REF!</f>
        <v>#REF!</v>
      </c>
      <c r="Q23" s="161" t="e">
        <f>#REF!</f>
        <v>#REF!</v>
      </c>
      <c r="R23" s="161" t="e">
        <f>#REF!</f>
        <v>#REF!</v>
      </c>
      <c r="S23" s="161" t="e">
        <f>#REF!</f>
        <v>#REF!</v>
      </c>
      <c r="T23" s="161" t="e">
        <f>#REF!</f>
        <v>#REF!</v>
      </c>
      <c r="U23" s="161" t="e">
        <f>#REF!</f>
        <v>#REF!</v>
      </c>
      <c r="V23" s="161" t="e">
        <f>#REF!</f>
        <v>#REF!</v>
      </c>
      <c r="W23" s="164" t="str">
        <f>'Set Up Data'!$C$19</f>
        <v>SMITH</v>
      </c>
      <c r="X23" s="170"/>
      <c r="Y23" s="170"/>
      <c r="Z23" s="170"/>
      <c r="AA23" s="170"/>
      <c r="AB23" s="162" t="s">
        <v>9</v>
      </c>
      <c r="AC23" s="161" t="s">
        <v>169</v>
      </c>
      <c r="AD23" s="163" t="s">
        <v>7</v>
      </c>
    </row>
    <row r="24" spans="1:31" ht="46.5" x14ac:dyDescent="0.2">
      <c r="A24" s="154" t="s">
        <v>158</v>
      </c>
      <c r="B24" s="188">
        <f>AB19</f>
        <v>0</v>
      </c>
      <c r="C24" s="281">
        <f>'Adjudication - Stage 1'!$D$10</f>
        <v>0</v>
      </c>
      <c r="D24" s="281">
        <f>'Adjudication - Stage 1'!$D$11</f>
        <v>0</v>
      </c>
      <c r="E24" s="281">
        <f>'Adjudication - Stage 1'!$D$12</f>
        <v>0</v>
      </c>
      <c r="F24" s="281">
        <f>'Adjudication - Stage 1'!$D$13</f>
        <v>0</v>
      </c>
      <c r="G24" s="281">
        <f>'Adjudication - Stage 1'!$D$14</f>
        <v>0</v>
      </c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90"/>
      <c r="X24" s="191"/>
      <c r="Y24" s="191"/>
      <c r="Z24" s="191"/>
      <c r="AA24" s="191"/>
      <c r="AB24" s="189">
        <f>'Adjudication - Stage 1'!D8</f>
        <v>0</v>
      </c>
      <c r="AC24" s="192">
        <f>'Adjudication - Stage 1'!D17</f>
        <v>0</v>
      </c>
      <c r="AD24" s="188">
        <f>C24-Y24</f>
        <v>0</v>
      </c>
    </row>
    <row r="25" spans="1:31" ht="23.25" x14ac:dyDescent="0.35">
      <c r="A25" s="3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1"/>
    </row>
    <row r="26" spans="1:31" ht="35.1" customHeight="1" x14ac:dyDescent="0.35">
      <c r="A26" s="352" t="s">
        <v>179</v>
      </c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1" ht="35.1" customHeight="1" x14ac:dyDescent="0.35">
      <c r="A27" s="352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1" ht="150" customHeight="1" x14ac:dyDescent="0.2">
      <c r="A28" s="175" t="s">
        <v>176</v>
      </c>
      <c r="B28" s="176" t="s">
        <v>170</v>
      </c>
      <c r="C28" s="179" t="s">
        <v>171</v>
      </c>
      <c r="D28" s="179" t="s">
        <v>172</v>
      </c>
      <c r="E28" s="179" t="s">
        <v>173</v>
      </c>
      <c r="F28" s="179" t="s">
        <v>174</v>
      </c>
      <c r="G28" s="179" t="s">
        <v>175</v>
      </c>
      <c r="H28" s="177" t="s">
        <v>22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96"/>
      <c r="Y28" s="196"/>
      <c r="Z28" s="196"/>
      <c r="AA28" s="196"/>
      <c r="AB28" s="196"/>
      <c r="AC28" s="161" t="s">
        <v>170</v>
      </c>
      <c r="AD28" s="163" t="s">
        <v>7</v>
      </c>
    </row>
    <row r="29" spans="1:31" ht="46.5" customHeight="1" x14ac:dyDescent="0.2">
      <c r="A29" s="175"/>
      <c r="B29" s="188">
        <f>X24</f>
        <v>0</v>
      </c>
      <c r="C29" s="282">
        <f>'Adjudication - Stage 1'!$D$3</f>
        <v>0</v>
      </c>
      <c r="D29" s="282">
        <f>'Adjudication - Stage 1'!$D$4</f>
        <v>0</v>
      </c>
      <c r="E29" s="282">
        <f>'Adjudication - Stage 1'!$D$5</f>
        <v>0</v>
      </c>
      <c r="F29" s="282">
        <f>'Adjudication - Stage 1'!$D$6</f>
        <v>0</v>
      </c>
      <c r="G29" s="282">
        <f>'Adjudication - Stage 1'!$D$7</f>
        <v>0</v>
      </c>
      <c r="H29" s="193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7"/>
      <c r="Y29" s="197"/>
      <c r="Z29" s="197"/>
      <c r="AA29" s="197"/>
      <c r="AB29" s="197"/>
      <c r="AC29" s="188">
        <f>SUM(C29:X29)</f>
        <v>0</v>
      </c>
      <c r="AD29" s="195"/>
    </row>
    <row r="30" spans="1:31" ht="23.25" customHeight="1" x14ac:dyDescent="0.35">
      <c r="A30" s="17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  <c r="AD30" s="43"/>
    </row>
    <row r="31" spans="1:31" ht="35.1" customHeight="1" x14ac:dyDescent="0.35">
      <c r="A31" s="351" t="s">
        <v>177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0"/>
      <c r="AD31" s="43"/>
    </row>
    <row r="32" spans="1:31" s="31" customFormat="1" ht="35.1" customHeight="1" x14ac:dyDescent="0.35">
      <c r="A32" s="353"/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3"/>
      <c r="AD32" s="46"/>
    </row>
    <row r="33" spans="1:30" s="31" customFormat="1" ht="135" customHeight="1" x14ac:dyDescent="0.4">
      <c r="A33" s="198"/>
      <c r="B33" s="178" t="s">
        <v>167</v>
      </c>
      <c r="C33" s="156" t="str">
        <f>'Set Up Data'!$C$15</f>
        <v>BARKER</v>
      </c>
      <c r="D33" s="157" t="str">
        <f>'Set Up Data'!$C$16</f>
        <v>LAKE</v>
      </c>
      <c r="E33" s="158" t="str">
        <f>'Set Up Data'!$C$17</f>
        <v>SHEARER</v>
      </c>
      <c r="F33" s="159" t="s">
        <v>104</v>
      </c>
      <c r="G33" s="160" t="s">
        <v>105</v>
      </c>
      <c r="H33" s="161" t="e">
        <f>#REF!</f>
        <v>#REF!</v>
      </c>
      <c r="I33" s="161" t="e">
        <f>#REF!</f>
        <v>#REF!</v>
      </c>
      <c r="J33" s="161" t="e">
        <f>#REF!</f>
        <v>#REF!</v>
      </c>
      <c r="K33" s="161" t="e">
        <f>#REF!</f>
        <v>#REF!</v>
      </c>
      <c r="L33" s="161" t="e">
        <f>#REF!</f>
        <v>#REF!</v>
      </c>
      <c r="M33" s="161" t="e">
        <f>#REF!</f>
        <v>#REF!</v>
      </c>
      <c r="N33" s="161" t="e">
        <f>#REF!</f>
        <v>#REF!</v>
      </c>
      <c r="O33" s="161" t="e">
        <f>#REF!</f>
        <v>#REF!</v>
      </c>
      <c r="P33" s="161" t="e">
        <f>#REF!</f>
        <v>#REF!</v>
      </c>
      <c r="Q33" s="161" t="e">
        <f>#REF!</f>
        <v>#REF!</v>
      </c>
      <c r="R33" s="161" t="e">
        <f>#REF!</f>
        <v>#REF!</v>
      </c>
      <c r="S33" s="161" t="e">
        <f>#REF!</f>
        <v>#REF!</v>
      </c>
      <c r="T33" s="161" t="e">
        <f>#REF!</f>
        <v>#REF!</v>
      </c>
      <c r="U33" s="161" t="e">
        <f>#REF!</f>
        <v>#REF!</v>
      </c>
      <c r="V33" s="161" t="e">
        <f>#REF!</f>
        <v>#REF!</v>
      </c>
      <c r="W33" s="161" t="str">
        <f>'Set Up Data'!$C$19</f>
        <v>SMITH</v>
      </c>
      <c r="X33" s="355" t="s">
        <v>9</v>
      </c>
      <c r="Y33" s="355"/>
      <c r="Z33" s="355"/>
      <c r="AA33" s="355"/>
      <c r="AB33" s="355"/>
      <c r="AC33" s="199" t="s">
        <v>42</v>
      </c>
      <c r="AD33" s="205" t="s">
        <v>7</v>
      </c>
    </row>
    <row r="34" spans="1:30" ht="23.25" x14ac:dyDescent="0.2">
      <c r="A34" s="200" t="s">
        <v>26</v>
      </c>
      <c r="B34" s="201">
        <f>AD19</f>
        <v>0</v>
      </c>
      <c r="C34" s="201">
        <f>C19+C24</f>
        <v>0</v>
      </c>
      <c r="D34" s="201">
        <f>D19+D24</f>
        <v>0</v>
      </c>
      <c r="E34" s="201">
        <f>E19+E24</f>
        <v>0</v>
      </c>
      <c r="F34" s="278">
        <f>F19+F24</f>
        <v>0</v>
      </c>
      <c r="G34" s="201">
        <f t="shared" ref="G34:W34" si="5">G19+G24</f>
        <v>0</v>
      </c>
      <c r="H34" s="201">
        <f t="shared" si="5"/>
        <v>0</v>
      </c>
      <c r="I34" s="201">
        <f t="shared" si="5"/>
        <v>0</v>
      </c>
      <c r="J34" s="201">
        <f t="shared" si="5"/>
        <v>0</v>
      </c>
      <c r="K34" s="201">
        <f t="shared" si="5"/>
        <v>0</v>
      </c>
      <c r="L34" s="201">
        <f t="shared" si="5"/>
        <v>0</v>
      </c>
      <c r="M34" s="201">
        <f t="shared" si="5"/>
        <v>0</v>
      </c>
      <c r="N34" s="201">
        <f t="shared" si="5"/>
        <v>0</v>
      </c>
      <c r="O34" s="201">
        <f t="shared" si="5"/>
        <v>0</v>
      </c>
      <c r="P34" s="201">
        <f t="shared" si="5"/>
        <v>0</v>
      </c>
      <c r="Q34" s="201">
        <f t="shared" si="5"/>
        <v>0</v>
      </c>
      <c r="R34" s="201">
        <f t="shared" si="5"/>
        <v>0</v>
      </c>
      <c r="S34" s="201">
        <f t="shared" si="5"/>
        <v>0</v>
      </c>
      <c r="T34" s="201">
        <f t="shared" si="5"/>
        <v>0</v>
      </c>
      <c r="U34" s="201">
        <f t="shared" si="5"/>
        <v>0</v>
      </c>
      <c r="V34" s="201">
        <f t="shared" si="5"/>
        <v>0</v>
      </c>
      <c r="W34" s="201">
        <f t="shared" si="5"/>
        <v>0</v>
      </c>
      <c r="X34" s="354">
        <f>$AB24</f>
        <v>0</v>
      </c>
      <c r="Y34" s="354"/>
      <c r="Z34" s="354"/>
      <c r="AA34" s="354"/>
      <c r="AB34" s="354"/>
      <c r="AC34" s="201">
        <f>SUM(B34)</f>
        <v>0</v>
      </c>
      <c r="AD34" s="201">
        <f>AE19+AD24</f>
        <v>0</v>
      </c>
    </row>
    <row r="35" spans="1:30" ht="13.5" thickBot="1" x14ac:dyDescent="0.25">
      <c r="A35" s="131"/>
    </row>
    <row r="36" spans="1:30" ht="47.25" thickTop="1" x14ac:dyDescent="0.2">
      <c r="A36" s="202" t="s">
        <v>18</v>
      </c>
      <c r="B36" s="203">
        <f>B34-X34</f>
        <v>0</v>
      </c>
      <c r="C36" s="204" t="str">
        <f>IF(AND(C34&gt;0,$B36&gt;0),C34/$B36,"")</f>
        <v/>
      </c>
      <c r="D36" s="204" t="str">
        <f t="shared" ref="D36:G36" si="6">IF(AND(D34&gt;0,$B36&gt;0),D34/$B36,"")</f>
        <v/>
      </c>
      <c r="E36" s="204" t="str">
        <f t="shared" si="6"/>
        <v/>
      </c>
      <c r="F36" s="204" t="str">
        <f t="shared" si="6"/>
        <v/>
      </c>
      <c r="G36" s="204" t="str">
        <f t="shared" si="6"/>
        <v/>
      </c>
      <c r="H36" s="204" t="e">
        <f>H34/B36</f>
        <v>#DIV/0!</v>
      </c>
      <c r="I36" s="204" t="e">
        <f>I34/B36</f>
        <v>#DIV/0!</v>
      </c>
      <c r="J36" s="204" t="e">
        <f>J34/B36</f>
        <v>#DIV/0!</v>
      </c>
      <c r="K36" s="204" t="e">
        <f>K34/B36</f>
        <v>#DIV/0!</v>
      </c>
      <c r="L36" s="204" t="e">
        <f>L34/B36</f>
        <v>#DIV/0!</v>
      </c>
      <c r="M36" s="204" t="e">
        <f>M34/B36</f>
        <v>#DIV/0!</v>
      </c>
      <c r="N36" s="204" t="e">
        <f>N34/B36</f>
        <v>#DIV/0!</v>
      </c>
      <c r="O36" s="204" t="e">
        <f>O34/B36</f>
        <v>#DIV/0!</v>
      </c>
      <c r="P36" s="204" t="e">
        <f>P34/B36</f>
        <v>#DIV/0!</v>
      </c>
      <c r="Q36" s="204" t="e">
        <f>Q34/B36</f>
        <v>#DIV/0!</v>
      </c>
      <c r="R36" s="204" t="e">
        <f>R34/B36</f>
        <v>#DIV/0!</v>
      </c>
      <c r="S36" s="204" t="e">
        <f>S34/B36</f>
        <v>#DIV/0!</v>
      </c>
      <c r="T36" s="204" t="e">
        <f>T34/B36</f>
        <v>#DIV/0!</v>
      </c>
      <c r="U36" s="204" t="e">
        <f>U34/B36</f>
        <v>#DIV/0!</v>
      </c>
      <c r="V36" s="204" t="e">
        <f>V34/B36</f>
        <v>#DIV/0!</v>
      </c>
      <c r="W36" s="204" t="e">
        <f>W34/B36</f>
        <v>#DIV/0!</v>
      </c>
      <c r="X36" s="204"/>
      <c r="Y36" s="204"/>
      <c r="Z36" s="204"/>
      <c r="AA36" s="204"/>
      <c r="AB36" s="204"/>
      <c r="AC36" s="204">
        <f>SUM($C36:$G36)</f>
        <v>0</v>
      </c>
      <c r="AD36" s="204">
        <f>IF($B$34&gt;0,AD34/$B$34,0)</f>
        <v>0</v>
      </c>
    </row>
    <row r="37" spans="1:30" ht="34.5" customHeight="1" x14ac:dyDescent="0.2"/>
    <row r="38" spans="1:30" s="52" customFormat="1" ht="18.75" customHeight="1" x14ac:dyDescent="0.35">
      <c r="A38" s="52" t="s">
        <v>17</v>
      </c>
      <c r="C38" s="64"/>
      <c r="D38" s="64"/>
      <c r="E38" s="64"/>
      <c r="F38" s="64"/>
      <c r="G38" s="64"/>
      <c r="H38" s="64" t="e">
        <f>IF(ISBLANK(#REF!),"",#REF!)</f>
        <v>#REF!</v>
      </c>
      <c r="I38" s="64" t="e">
        <f>IF(ISBLANK(#REF!),"",#REF!)</f>
        <v>#REF!</v>
      </c>
      <c r="J38" s="64" t="e">
        <f>IF(ISBLANK(#REF!),"",#REF!)</f>
        <v>#REF!</v>
      </c>
      <c r="K38" s="64" t="e">
        <f>IF(ISBLANK(#REF!),"",#REF!)</f>
        <v>#REF!</v>
      </c>
      <c r="L38" s="64" t="e">
        <f>IF(ISBLANK(#REF!),"",#REF!)</f>
        <v>#REF!</v>
      </c>
      <c r="M38" s="64" t="e">
        <f>IF(ISBLANK(#REF!),"",#REF!)</f>
        <v>#REF!</v>
      </c>
      <c r="N38" s="64" t="e">
        <f>IF(ISBLANK(#REF!),"",#REF!)</f>
        <v>#REF!</v>
      </c>
      <c r="O38" s="64" t="e">
        <f>IF(ISBLANK(#REF!),"",#REF!)</f>
        <v>#REF!</v>
      </c>
      <c r="P38" s="64" t="e">
        <f>IF(ISBLANK(#REF!),"",#REF!)</f>
        <v>#REF!</v>
      </c>
      <c r="Q38" s="64" t="e">
        <f>IF(ISBLANK(#REF!),"",#REF!)</f>
        <v>#REF!</v>
      </c>
      <c r="R38" s="64" t="e">
        <f>IF(ISBLANK(#REF!),"",#REF!)</f>
        <v>#REF!</v>
      </c>
      <c r="S38" s="64" t="e">
        <f>IF(ISBLANK(#REF!),"",#REF!)</f>
        <v>#REF!</v>
      </c>
      <c r="T38" s="64" t="e">
        <f>IF(ISBLANK(#REF!),"",#REF!)</f>
        <v>#REF!</v>
      </c>
      <c r="U38" s="64" t="e">
        <f>IF(ISBLANK(#REF!),"",#REF!)</f>
        <v>#REF!</v>
      </c>
      <c r="V38" s="64" t="e">
        <f>IF(ISBLANK(#REF!),"",#REF!)</f>
        <v>#REF!</v>
      </c>
      <c r="W38" s="64" t="e">
        <f>IF(ISBLANK(#REF!),"",#REF!)</f>
        <v>#REF!</v>
      </c>
    </row>
    <row r="39" spans="1:30" ht="23.25" x14ac:dyDescent="0.35">
      <c r="A39" s="32"/>
      <c r="B39" s="60"/>
      <c r="C39" s="59"/>
      <c r="D39" s="60"/>
      <c r="E39" s="59"/>
      <c r="F39" s="59"/>
      <c r="G39" s="60"/>
      <c r="H39" s="59"/>
      <c r="I39" s="51"/>
      <c r="J39" s="51"/>
      <c r="K39" s="51"/>
    </row>
    <row r="40" spans="1:30" s="51" customFormat="1" ht="20.25" x14ac:dyDescent="0.3">
      <c r="A40" s="61" t="s">
        <v>43</v>
      </c>
      <c r="B40" s="62">
        <f>SUM(C40:G40)</f>
        <v>0</v>
      </c>
      <c r="C40" s="63">
        <f t="shared" ref="C40:W40" si="7">IF(C38="y",0,C34)</f>
        <v>0</v>
      </c>
      <c r="D40" s="63">
        <f t="shared" si="7"/>
        <v>0</v>
      </c>
      <c r="E40" s="63">
        <f t="shared" si="7"/>
        <v>0</v>
      </c>
      <c r="F40" s="63">
        <f t="shared" si="7"/>
        <v>0</v>
      </c>
      <c r="G40" s="63">
        <f t="shared" si="7"/>
        <v>0</v>
      </c>
      <c r="H40" s="63" t="e">
        <f t="shared" si="7"/>
        <v>#REF!</v>
      </c>
      <c r="I40" s="63" t="e">
        <f t="shared" si="7"/>
        <v>#REF!</v>
      </c>
      <c r="J40" s="63" t="e">
        <f t="shared" si="7"/>
        <v>#REF!</v>
      </c>
      <c r="K40" s="63" t="e">
        <f t="shared" si="7"/>
        <v>#REF!</v>
      </c>
      <c r="L40" s="63" t="e">
        <f t="shared" si="7"/>
        <v>#REF!</v>
      </c>
      <c r="M40" s="63" t="e">
        <f t="shared" si="7"/>
        <v>#REF!</v>
      </c>
      <c r="N40" s="63" t="e">
        <f t="shared" si="7"/>
        <v>#REF!</v>
      </c>
      <c r="O40" s="63" t="e">
        <f t="shared" si="7"/>
        <v>#REF!</v>
      </c>
      <c r="P40" s="63" t="e">
        <f t="shared" si="7"/>
        <v>#REF!</v>
      </c>
      <c r="Q40" s="63" t="e">
        <f t="shared" si="7"/>
        <v>#REF!</v>
      </c>
      <c r="R40" s="63" t="e">
        <f t="shared" si="7"/>
        <v>#REF!</v>
      </c>
      <c r="S40" s="63" t="e">
        <f t="shared" si="7"/>
        <v>#REF!</v>
      </c>
      <c r="T40" s="63" t="e">
        <f t="shared" si="7"/>
        <v>#REF!</v>
      </c>
      <c r="U40" s="63" t="e">
        <f t="shared" si="7"/>
        <v>#REF!</v>
      </c>
      <c r="V40" s="63" t="e">
        <f t="shared" si="7"/>
        <v>#REF!</v>
      </c>
      <c r="W40" s="63" t="e">
        <f t="shared" si="7"/>
        <v>#REF!</v>
      </c>
    </row>
  </sheetData>
  <sheetProtection formatCells="0" formatColumns="0" formatRows="0" insertColumns="0" insertRows="0"/>
  <customSheetViews>
    <customSheetView guid="{F13595EC-4CA5-4D75-9CCE-771E3C95336F}" scale="75" showPageBreaks="1" fitToPage="1" topLeftCell="A102">
      <selection activeCell="F121" sqref="F121"/>
      <rowBreaks count="1" manualBreakCount="1">
        <brk id="54" max="16383" man="1"/>
      </rowBreaks>
      <pageMargins left="0.47244094488188981" right="0.31496062992125984" top="0.31496062992125984" bottom="0.47244094488188981" header="0.31496062992125984" footer="0.47244094488188981"/>
      <pageSetup paperSize="8" scale="10" fitToHeight="0" orientation="landscape" r:id="rId1"/>
    </customSheetView>
  </customSheetViews>
  <mergeCells count="6">
    <mergeCell ref="A2:A3"/>
    <mergeCell ref="A21:A22"/>
    <mergeCell ref="A26:A27"/>
    <mergeCell ref="A31:A32"/>
    <mergeCell ref="X34:AB34"/>
    <mergeCell ref="X33:AB33"/>
  </mergeCells>
  <phoneticPr fontId="4" type="noConversion"/>
  <conditionalFormatting sqref="AE5:AE18">
    <cfRule type="cellIs" dxfId="7" priority="4" operator="notEqual">
      <formula>0</formula>
    </cfRule>
  </conditionalFormatting>
  <conditionalFormatting sqref="B19">
    <cfRule type="cellIs" dxfId="6" priority="2" operator="notEqual">
      <formula>$G$2</formula>
    </cfRule>
  </conditionalFormatting>
  <conditionalFormatting sqref="AC29">
    <cfRule type="cellIs" dxfId="5" priority="7" operator="notEqual">
      <formula>$B$29</formula>
    </cfRule>
  </conditionalFormatting>
  <pageMargins left="0.47244094488188981" right="0.31496062992125984" top="0.31496062992125984" bottom="0.47244094488188981" header="0.31496062992125984" footer="0.47244094488188981"/>
  <pageSetup paperSize="8" scale="10" fitToHeight="0" orientation="landscape" r:id="rId2"/>
  <rowBreaks count="1" manualBreakCount="1">
    <brk id="19" max="16383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336"/>
  <sheetViews>
    <sheetView workbookViewId="0">
      <selection activeCell="B14" sqref="B14:C14"/>
    </sheetView>
  </sheetViews>
  <sheetFormatPr defaultRowHeight="12.75" x14ac:dyDescent="0.2"/>
  <cols>
    <col min="1" max="1" width="15.7109375" style="206" customWidth="1"/>
    <col min="2" max="2" width="8.140625" style="206" customWidth="1"/>
    <col min="3" max="3" width="72.7109375" style="206" customWidth="1"/>
    <col min="4" max="4" width="20.7109375" style="206" customWidth="1"/>
    <col min="5" max="5" width="9.140625" style="207"/>
    <col min="6" max="67" width="9.140625" style="90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1'!AB19</f>
        <v>0</v>
      </c>
    </row>
    <row r="3" spans="1:67" s="210" customFormat="1" ht="35.1" customHeight="1" x14ac:dyDescent="0.3">
      <c r="A3" s="373" t="s">
        <v>180</v>
      </c>
      <c r="B3" s="378" t="s">
        <v>96</v>
      </c>
      <c r="C3" s="379"/>
      <c r="D3" s="284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95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80" t="s">
        <v>21</v>
      </c>
      <c r="C5" s="381"/>
      <c r="D5" s="285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97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22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'Set Up Data'!C15</f>
        <v>BARKER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'Set Up Data'!C16</f>
        <v>LAKE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'Set Up Data'!C17</f>
        <v>SHEARER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">
        <v>104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">
        <v>105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4"/>
      <c r="B15" s="376" t="s">
        <v>183</v>
      </c>
      <c r="C15" s="377"/>
      <c r="D15" s="280">
        <f>SUM(D10:D14)</f>
        <v>0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ht="15.75" x14ac:dyDescent="0.2">
      <c r="A16" s="218"/>
      <c r="B16" s="216"/>
      <c r="C16" s="216"/>
      <c r="D16" s="218"/>
    </row>
    <row r="17" spans="1:67" s="210" customFormat="1" ht="35.1" customHeight="1" x14ac:dyDescent="0.3">
      <c r="A17" s="360" t="s">
        <v>181</v>
      </c>
      <c r="B17" s="360"/>
      <c r="C17" s="360"/>
      <c r="D17" s="208">
        <f t="shared" ref="D17" si="0">D8+D15</f>
        <v>0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</row>
    <row r="18" spans="1:67" s="210" customFormat="1" ht="35.1" customHeight="1" x14ac:dyDescent="0.3">
      <c r="A18" s="360" t="s">
        <v>94</v>
      </c>
      <c r="B18" s="360"/>
      <c r="C18" s="360"/>
      <c r="D18" s="208">
        <f>D17-D2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x14ac:dyDescent="0.2">
      <c r="A19" s="207"/>
      <c r="B19" s="207"/>
      <c r="C19" s="207"/>
      <c r="D19" s="207"/>
    </row>
    <row r="20" spans="1:67" x14ac:dyDescent="0.2">
      <c r="A20" s="207"/>
      <c r="B20" s="207"/>
      <c r="C20" s="207"/>
      <c r="D20" s="207"/>
    </row>
    <row r="21" spans="1:67" x14ac:dyDescent="0.2">
      <c r="A21" s="207"/>
      <c r="B21" s="207"/>
      <c r="C21" s="207"/>
      <c r="D21" s="207"/>
    </row>
    <row r="22" spans="1:67" x14ac:dyDescent="0.2">
      <c r="A22" s="207"/>
      <c r="B22" s="207"/>
      <c r="C22" s="207"/>
      <c r="D22" s="207"/>
    </row>
    <row r="23" spans="1:67" x14ac:dyDescent="0.2">
      <c r="A23" s="207"/>
      <c r="B23" s="207"/>
      <c r="C23" s="207"/>
      <c r="D23" s="207"/>
    </row>
    <row r="24" spans="1:67" x14ac:dyDescent="0.2">
      <c r="A24" s="207"/>
      <c r="B24" s="207"/>
      <c r="C24" s="207"/>
      <c r="D24" s="207"/>
    </row>
    <row r="25" spans="1:67" x14ac:dyDescent="0.2">
      <c r="A25" s="207"/>
      <c r="B25" s="207"/>
      <c r="C25" s="207"/>
      <c r="D25" s="207"/>
    </row>
    <row r="26" spans="1:67" x14ac:dyDescent="0.2">
      <c r="A26" s="207"/>
      <c r="B26" s="207"/>
      <c r="C26" s="207"/>
      <c r="D26" s="207"/>
    </row>
    <row r="27" spans="1:67" x14ac:dyDescent="0.2">
      <c r="A27" s="207"/>
      <c r="B27" s="207"/>
      <c r="C27" s="207"/>
      <c r="D27" s="207"/>
    </row>
    <row r="28" spans="1:67" x14ac:dyDescent="0.2">
      <c r="A28" s="207"/>
      <c r="B28" s="207"/>
      <c r="C28" s="207"/>
      <c r="D28" s="207"/>
    </row>
    <row r="29" spans="1:67" x14ac:dyDescent="0.2">
      <c r="A29" s="207"/>
      <c r="B29" s="207"/>
      <c r="C29" s="207"/>
      <c r="D29" s="207"/>
    </row>
    <row r="30" spans="1:67" x14ac:dyDescent="0.2">
      <c r="A30" s="207"/>
      <c r="B30" s="207"/>
      <c r="C30" s="207"/>
      <c r="D30" s="207"/>
    </row>
    <row r="31" spans="1:67" x14ac:dyDescent="0.2">
      <c r="A31" s="207"/>
      <c r="B31" s="207"/>
      <c r="C31" s="207"/>
      <c r="D31" s="207"/>
    </row>
    <row r="32" spans="1:67" x14ac:dyDescent="0.2">
      <c r="A32" s="207"/>
      <c r="B32" s="207"/>
      <c r="C32" s="207"/>
      <c r="D32" s="207"/>
    </row>
    <row r="33" spans="1:4" x14ac:dyDescent="0.2">
      <c r="A33" s="207"/>
      <c r="B33" s="207"/>
      <c r="C33" s="207"/>
      <c r="D33" s="207"/>
    </row>
    <row r="34" spans="1:4" x14ac:dyDescent="0.2">
      <c r="A34" s="207"/>
      <c r="B34" s="207"/>
      <c r="C34" s="207"/>
      <c r="D34" s="207"/>
    </row>
    <row r="35" spans="1:4" x14ac:dyDescent="0.2">
      <c r="A35" s="207"/>
      <c r="B35" s="207"/>
      <c r="C35" s="207"/>
      <c r="D35" s="207"/>
    </row>
    <row r="36" spans="1:4" x14ac:dyDescent="0.2">
      <c r="A36" s="207"/>
      <c r="B36" s="207"/>
      <c r="C36" s="207"/>
      <c r="D36" s="207"/>
    </row>
    <row r="37" spans="1:4" x14ac:dyDescent="0.2">
      <c r="A37" s="207"/>
      <c r="B37" s="207"/>
      <c r="C37" s="207"/>
      <c r="D37" s="207"/>
    </row>
    <row r="38" spans="1:4" x14ac:dyDescent="0.2">
      <c r="A38" s="207"/>
      <c r="B38" s="207"/>
      <c r="C38" s="207"/>
      <c r="D38" s="207"/>
    </row>
    <row r="39" spans="1:4" x14ac:dyDescent="0.2">
      <c r="A39" s="207"/>
      <c r="B39" s="207"/>
      <c r="C39" s="207"/>
      <c r="D39" s="207"/>
    </row>
    <row r="40" spans="1:4" x14ac:dyDescent="0.2">
      <c r="A40" s="207"/>
      <c r="B40" s="207"/>
      <c r="C40" s="207"/>
      <c r="D40" s="207"/>
    </row>
    <row r="41" spans="1:4" x14ac:dyDescent="0.2">
      <c r="A41" s="207"/>
      <c r="B41" s="207"/>
      <c r="C41" s="207"/>
      <c r="D41" s="207"/>
    </row>
    <row r="42" spans="1:4" x14ac:dyDescent="0.2">
      <c r="A42" s="207"/>
      <c r="B42" s="207"/>
      <c r="C42" s="207"/>
      <c r="D42" s="207"/>
    </row>
    <row r="43" spans="1:4" x14ac:dyDescent="0.2">
      <c r="A43" s="207"/>
      <c r="B43" s="207"/>
      <c r="C43" s="207"/>
      <c r="D43" s="207"/>
    </row>
    <row r="44" spans="1:4" x14ac:dyDescent="0.2">
      <c r="A44" s="207"/>
      <c r="B44" s="207"/>
      <c r="C44" s="207"/>
      <c r="D44" s="207"/>
    </row>
    <row r="45" spans="1:4" x14ac:dyDescent="0.2">
      <c r="A45" s="207"/>
      <c r="B45" s="207"/>
      <c r="C45" s="207"/>
      <c r="D45" s="207"/>
    </row>
    <row r="46" spans="1:4" x14ac:dyDescent="0.2">
      <c r="A46" s="207"/>
      <c r="B46" s="207"/>
      <c r="C46" s="207"/>
      <c r="D46" s="207"/>
    </row>
    <row r="47" spans="1:4" x14ac:dyDescent="0.2">
      <c r="A47" s="207"/>
      <c r="B47" s="207"/>
      <c r="C47" s="207"/>
      <c r="D47" s="207"/>
    </row>
    <row r="48" spans="1:4" x14ac:dyDescent="0.2">
      <c r="A48" s="207"/>
      <c r="B48" s="207"/>
      <c r="C48" s="207"/>
      <c r="D48" s="207"/>
    </row>
    <row r="49" spans="1:4" x14ac:dyDescent="0.2">
      <c r="A49" s="207"/>
      <c r="B49" s="207"/>
      <c r="C49" s="207"/>
      <c r="D49" s="207"/>
    </row>
    <row r="50" spans="1:4" x14ac:dyDescent="0.2">
      <c r="A50" s="207"/>
      <c r="B50" s="207"/>
      <c r="C50" s="207"/>
      <c r="D50" s="207"/>
    </row>
    <row r="51" spans="1:4" x14ac:dyDescent="0.2">
      <c r="A51" s="207"/>
      <c r="B51" s="207"/>
      <c r="C51" s="207"/>
      <c r="D51" s="207"/>
    </row>
    <row r="52" spans="1:4" x14ac:dyDescent="0.2">
      <c r="A52" s="207"/>
      <c r="B52" s="207"/>
      <c r="C52" s="207"/>
      <c r="D52" s="207"/>
    </row>
    <row r="53" spans="1:4" x14ac:dyDescent="0.2">
      <c r="A53" s="207"/>
      <c r="B53" s="207"/>
      <c r="C53" s="207"/>
      <c r="D53" s="207"/>
    </row>
    <row r="54" spans="1:4" x14ac:dyDescent="0.2">
      <c r="A54" s="207"/>
      <c r="B54" s="207"/>
      <c r="C54" s="207"/>
      <c r="D54" s="207"/>
    </row>
    <row r="55" spans="1:4" x14ac:dyDescent="0.2">
      <c r="A55" s="207"/>
      <c r="B55" s="207"/>
      <c r="C55" s="207"/>
      <c r="D55" s="207"/>
    </row>
    <row r="56" spans="1:4" x14ac:dyDescent="0.2">
      <c r="A56" s="207"/>
      <c r="B56" s="207"/>
      <c r="C56" s="207"/>
      <c r="D56" s="207"/>
    </row>
    <row r="57" spans="1:4" x14ac:dyDescent="0.2">
      <c r="A57" s="207"/>
      <c r="B57" s="207"/>
      <c r="C57" s="207"/>
      <c r="D57" s="207"/>
    </row>
    <row r="58" spans="1:4" x14ac:dyDescent="0.2">
      <c r="A58" s="207"/>
      <c r="B58" s="207"/>
      <c r="C58" s="207"/>
      <c r="D58" s="207"/>
    </row>
    <row r="59" spans="1:4" x14ac:dyDescent="0.2">
      <c r="A59" s="207"/>
      <c r="B59" s="207"/>
      <c r="C59" s="207"/>
      <c r="D59" s="207"/>
    </row>
    <row r="60" spans="1:4" x14ac:dyDescent="0.2">
      <c r="A60" s="207"/>
      <c r="B60" s="207"/>
      <c r="C60" s="207"/>
      <c r="D60" s="207"/>
    </row>
    <row r="61" spans="1:4" x14ac:dyDescent="0.2">
      <c r="A61" s="207"/>
      <c r="B61" s="207"/>
      <c r="C61" s="207"/>
      <c r="D61" s="207"/>
    </row>
    <row r="62" spans="1:4" x14ac:dyDescent="0.2">
      <c r="A62" s="207"/>
      <c r="B62" s="207"/>
      <c r="C62" s="207"/>
      <c r="D62" s="207"/>
    </row>
    <row r="63" spans="1:4" x14ac:dyDescent="0.2">
      <c r="A63" s="207"/>
      <c r="B63" s="207"/>
      <c r="C63" s="207"/>
      <c r="D63" s="207"/>
    </row>
    <row r="64" spans="1:4" x14ac:dyDescent="0.2">
      <c r="A64" s="207"/>
      <c r="B64" s="207"/>
      <c r="C64" s="207"/>
      <c r="D64" s="207"/>
    </row>
    <row r="65" spans="1:4" x14ac:dyDescent="0.2">
      <c r="A65" s="207"/>
      <c r="B65" s="207"/>
      <c r="C65" s="207"/>
      <c r="D65" s="207"/>
    </row>
    <row r="66" spans="1:4" x14ac:dyDescent="0.2">
      <c r="A66" s="207"/>
      <c r="B66" s="207"/>
      <c r="C66" s="207"/>
      <c r="D66" s="207"/>
    </row>
    <row r="67" spans="1:4" x14ac:dyDescent="0.2">
      <c r="A67" s="207"/>
      <c r="B67" s="207"/>
      <c r="C67" s="207"/>
      <c r="D67" s="207"/>
    </row>
    <row r="68" spans="1:4" x14ac:dyDescent="0.2">
      <c r="A68" s="207"/>
      <c r="B68" s="207"/>
      <c r="C68" s="207"/>
      <c r="D68" s="207"/>
    </row>
    <row r="69" spans="1:4" x14ac:dyDescent="0.2">
      <c r="A69" s="207"/>
      <c r="B69" s="207"/>
      <c r="C69" s="207"/>
      <c r="D69" s="207"/>
    </row>
    <row r="70" spans="1:4" x14ac:dyDescent="0.2">
      <c r="A70" s="207"/>
      <c r="B70" s="207"/>
      <c r="C70" s="207"/>
      <c r="D70" s="207"/>
    </row>
    <row r="71" spans="1:4" x14ac:dyDescent="0.2">
      <c r="A71" s="207"/>
      <c r="B71" s="207"/>
      <c r="C71" s="207"/>
      <c r="D71" s="207"/>
    </row>
    <row r="72" spans="1:4" x14ac:dyDescent="0.2">
      <c r="A72" s="207"/>
      <c r="B72" s="207"/>
      <c r="C72" s="207"/>
      <c r="D72" s="207"/>
    </row>
    <row r="73" spans="1:4" x14ac:dyDescent="0.2">
      <c r="A73" s="207"/>
      <c r="B73" s="207"/>
      <c r="C73" s="207"/>
      <c r="D73" s="207"/>
    </row>
    <row r="74" spans="1:4" x14ac:dyDescent="0.2">
      <c r="A74" s="207"/>
      <c r="B74" s="207"/>
      <c r="C74" s="207"/>
      <c r="D74" s="207"/>
    </row>
    <row r="75" spans="1:4" x14ac:dyDescent="0.2">
      <c r="A75" s="207"/>
      <c r="B75" s="207"/>
      <c r="C75" s="207"/>
      <c r="D75" s="207"/>
    </row>
    <row r="76" spans="1:4" x14ac:dyDescent="0.2">
      <c r="A76" s="207"/>
      <c r="B76" s="207"/>
      <c r="C76" s="207"/>
      <c r="D76" s="207"/>
    </row>
    <row r="77" spans="1:4" x14ac:dyDescent="0.2">
      <c r="A77" s="207"/>
      <c r="B77" s="207"/>
      <c r="C77" s="207"/>
      <c r="D77" s="207"/>
    </row>
    <row r="78" spans="1:4" x14ac:dyDescent="0.2">
      <c r="A78" s="207"/>
      <c r="B78" s="207"/>
      <c r="C78" s="207"/>
      <c r="D78" s="207"/>
    </row>
    <row r="79" spans="1:4" x14ac:dyDescent="0.2">
      <c r="A79" s="207"/>
      <c r="B79" s="207"/>
      <c r="C79" s="207"/>
      <c r="D79" s="207"/>
    </row>
    <row r="80" spans="1:4" x14ac:dyDescent="0.2">
      <c r="A80" s="207"/>
      <c r="B80" s="207"/>
      <c r="C80" s="207"/>
      <c r="D80" s="207"/>
    </row>
    <row r="81" spans="1:4" x14ac:dyDescent="0.2">
      <c r="A81" s="207"/>
      <c r="B81" s="207"/>
      <c r="C81" s="207"/>
      <c r="D81" s="207"/>
    </row>
    <row r="82" spans="1:4" x14ac:dyDescent="0.2">
      <c r="A82" s="207"/>
      <c r="B82" s="207"/>
      <c r="C82" s="207"/>
      <c r="D82" s="207"/>
    </row>
    <row r="83" spans="1:4" x14ac:dyDescent="0.2">
      <c r="A83" s="207"/>
      <c r="B83" s="207"/>
      <c r="C83" s="207"/>
      <c r="D83" s="207"/>
    </row>
    <row r="84" spans="1:4" x14ac:dyDescent="0.2">
      <c r="A84" s="207"/>
      <c r="B84" s="207"/>
      <c r="C84" s="207"/>
      <c r="D84" s="207"/>
    </row>
    <row r="85" spans="1:4" x14ac:dyDescent="0.2">
      <c r="A85" s="207"/>
      <c r="B85" s="207"/>
      <c r="C85" s="207"/>
      <c r="D85" s="207"/>
    </row>
    <row r="86" spans="1:4" x14ac:dyDescent="0.2">
      <c r="A86" s="207"/>
      <c r="B86" s="207"/>
      <c r="C86" s="207"/>
      <c r="D86" s="207"/>
    </row>
    <row r="87" spans="1:4" x14ac:dyDescent="0.2">
      <c r="A87" s="207"/>
      <c r="B87" s="207"/>
      <c r="C87" s="207"/>
      <c r="D87" s="207"/>
    </row>
    <row r="88" spans="1:4" x14ac:dyDescent="0.2">
      <c r="A88" s="207"/>
      <c r="B88" s="207"/>
      <c r="C88" s="207"/>
      <c r="D88" s="207"/>
    </row>
    <row r="89" spans="1:4" x14ac:dyDescent="0.2">
      <c r="A89" s="207"/>
      <c r="B89" s="207"/>
      <c r="C89" s="207"/>
      <c r="D89" s="207"/>
    </row>
    <row r="90" spans="1:4" x14ac:dyDescent="0.2">
      <c r="A90" s="207"/>
      <c r="B90" s="207"/>
      <c r="C90" s="207"/>
      <c r="D90" s="207"/>
    </row>
    <row r="91" spans="1:4" x14ac:dyDescent="0.2">
      <c r="A91" s="207"/>
      <c r="B91" s="207"/>
      <c r="C91" s="207"/>
      <c r="D91" s="207"/>
    </row>
    <row r="92" spans="1:4" x14ac:dyDescent="0.2">
      <c r="A92" s="207"/>
      <c r="B92" s="207"/>
      <c r="C92" s="207"/>
      <c r="D92" s="207"/>
    </row>
    <row r="93" spans="1:4" x14ac:dyDescent="0.2">
      <c r="A93" s="207"/>
      <c r="B93" s="207"/>
      <c r="C93" s="207"/>
      <c r="D93" s="207"/>
    </row>
    <row r="94" spans="1:4" x14ac:dyDescent="0.2">
      <c r="A94" s="207"/>
      <c r="B94" s="207"/>
      <c r="C94" s="207"/>
      <c r="D94" s="207"/>
    </row>
    <row r="95" spans="1:4" x14ac:dyDescent="0.2">
      <c r="A95" s="207"/>
      <c r="B95" s="207"/>
      <c r="C95" s="207"/>
      <c r="D95" s="207"/>
    </row>
    <row r="96" spans="1:4" x14ac:dyDescent="0.2">
      <c r="A96" s="207"/>
      <c r="B96" s="207"/>
      <c r="C96" s="207"/>
      <c r="D96" s="207"/>
    </row>
    <row r="97" spans="1:4" x14ac:dyDescent="0.2">
      <c r="A97" s="207"/>
      <c r="B97" s="207"/>
      <c r="C97" s="207"/>
      <c r="D97" s="207"/>
    </row>
    <row r="98" spans="1:4" x14ac:dyDescent="0.2">
      <c r="A98" s="207"/>
      <c r="B98" s="207"/>
      <c r="C98" s="207"/>
      <c r="D98" s="207"/>
    </row>
    <row r="99" spans="1:4" x14ac:dyDescent="0.2">
      <c r="A99" s="207"/>
      <c r="B99" s="207"/>
      <c r="C99" s="207"/>
      <c r="D99" s="207"/>
    </row>
    <row r="100" spans="1:4" x14ac:dyDescent="0.2">
      <c r="A100" s="207"/>
      <c r="B100" s="207"/>
      <c r="C100" s="207"/>
      <c r="D100" s="207"/>
    </row>
    <row r="101" spans="1:4" x14ac:dyDescent="0.2">
      <c r="A101" s="207"/>
      <c r="B101" s="207"/>
      <c r="C101" s="207"/>
      <c r="D101" s="207"/>
    </row>
    <row r="102" spans="1:4" x14ac:dyDescent="0.2">
      <c r="A102" s="207"/>
      <c r="B102" s="207"/>
      <c r="C102" s="207"/>
      <c r="D102" s="207"/>
    </row>
    <row r="103" spans="1:4" x14ac:dyDescent="0.2">
      <c r="A103" s="207"/>
      <c r="B103" s="207"/>
      <c r="C103" s="207"/>
      <c r="D103" s="207"/>
    </row>
    <row r="104" spans="1:4" x14ac:dyDescent="0.2">
      <c r="A104" s="207"/>
      <c r="B104" s="207"/>
      <c r="C104" s="207"/>
      <c r="D104" s="207"/>
    </row>
    <row r="105" spans="1:4" x14ac:dyDescent="0.2">
      <c r="A105" s="207"/>
      <c r="B105" s="207"/>
      <c r="C105" s="207"/>
      <c r="D105" s="207"/>
    </row>
    <row r="106" spans="1:4" x14ac:dyDescent="0.2">
      <c r="A106" s="207"/>
      <c r="B106" s="207"/>
      <c r="C106" s="207"/>
      <c r="D106" s="207"/>
    </row>
    <row r="107" spans="1:4" x14ac:dyDescent="0.2">
      <c r="A107" s="207"/>
      <c r="B107" s="207"/>
      <c r="C107" s="207"/>
      <c r="D107" s="207"/>
    </row>
    <row r="108" spans="1:4" x14ac:dyDescent="0.2">
      <c r="A108" s="207"/>
      <c r="B108" s="207"/>
      <c r="C108" s="207"/>
      <c r="D108" s="207"/>
    </row>
    <row r="109" spans="1:4" x14ac:dyDescent="0.2">
      <c r="A109" s="207"/>
      <c r="B109" s="207"/>
      <c r="C109" s="207"/>
      <c r="D109" s="207"/>
    </row>
    <row r="110" spans="1:4" x14ac:dyDescent="0.2">
      <c r="A110" s="207"/>
      <c r="B110" s="207"/>
      <c r="C110" s="207"/>
      <c r="D110" s="207"/>
    </row>
    <row r="111" spans="1:4" x14ac:dyDescent="0.2">
      <c r="A111" s="207"/>
      <c r="B111" s="207"/>
      <c r="C111" s="207"/>
      <c r="D111" s="207"/>
    </row>
    <row r="112" spans="1:4" x14ac:dyDescent="0.2">
      <c r="A112" s="207"/>
      <c r="B112" s="207"/>
      <c r="C112" s="207"/>
      <c r="D112" s="207"/>
    </row>
    <row r="113" spans="1:4" x14ac:dyDescent="0.2">
      <c r="A113" s="207"/>
      <c r="B113" s="207"/>
      <c r="C113" s="207"/>
      <c r="D113" s="207"/>
    </row>
    <row r="114" spans="1:4" x14ac:dyDescent="0.2">
      <c r="A114" s="207"/>
      <c r="B114" s="207"/>
      <c r="C114" s="207"/>
      <c r="D114" s="207"/>
    </row>
    <row r="115" spans="1:4" x14ac:dyDescent="0.2">
      <c r="A115" s="207"/>
      <c r="B115" s="207"/>
      <c r="C115" s="207"/>
      <c r="D115" s="207"/>
    </row>
    <row r="116" spans="1:4" x14ac:dyDescent="0.2">
      <c r="A116" s="207"/>
      <c r="B116" s="207"/>
      <c r="C116" s="207"/>
      <c r="D116" s="207"/>
    </row>
    <row r="117" spans="1:4" x14ac:dyDescent="0.2">
      <c r="A117" s="207"/>
      <c r="B117" s="207"/>
      <c r="C117" s="207"/>
      <c r="D117" s="207"/>
    </row>
    <row r="118" spans="1:4" x14ac:dyDescent="0.2">
      <c r="A118" s="207"/>
      <c r="B118" s="207"/>
      <c r="C118" s="207"/>
      <c r="D118" s="207"/>
    </row>
    <row r="119" spans="1:4" x14ac:dyDescent="0.2">
      <c r="A119" s="207"/>
      <c r="B119" s="207"/>
      <c r="C119" s="207"/>
      <c r="D119" s="207"/>
    </row>
    <row r="120" spans="1:4" x14ac:dyDescent="0.2">
      <c r="A120" s="207"/>
      <c r="B120" s="207"/>
      <c r="C120" s="207"/>
      <c r="D120" s="207"/>
    </row>
    <row r="121" spans="1:4" x14ac:dyDescent="0.2">
      <c r="A121" s="207"/>
      <c r="B121" s="207"/>
      <c r="C121" s="207"/>
      <c r="D121" s="207"/>
    </row>
    <row r="122" spans="1:4" x14ac:dyDescent="0.2">
      <c r="A122" s="207"/>
      <c r="B122" s="207"/>
      <c r="C122" s="207"/>
      <c r="D122" s="207"/>
    </row>
    <row r="123" spans="1:4" x14ac:dyDescent="0.2">
      <c r="A123" s="207"/>
      <c r="B123" s="207"/>
      <c r="C123" s="207"/>
      <c r="D123" s="207"/>
    </row>
    <row r="124" spans="1:4" x14ac:dyDescent="0.2">
      <c r="A124" s="207"/>
      <c r="B124" s="207"/>
      <c r="C124" s="207"/>
      <c r="D124" s="207"/>
    </row>
    <row r="125" spans="1:4" x14ac:dyDescent="0.2">
      <c r="A125" s="207"/>
      <c r="B125" s="207"/>
      <c r="C125" s="207"/>
      <c r="D125" s="207"/>
    </row>
    <row r="126" spans="1:4" x14ac:dyDescent="0.2">
      <c r="A126" s="207"/>
      <c r="B126" s="207"/>
      <c r="C126" s="207"/>
      <c r="D126" s="207"/>
    </row>
    <row r="127" spans="1:4" x14ac:dyDescent="0.2">
      <c r="A127" s="207"/>
      <c r="B127" s="207"/>
      <c r="C127" s="207"/>
      <c r="D127" s="207"/>
    </row>
    <row r="128" spans="1:4" x14ac:dyDescent="0.2">
      <c r="A128" s="207"/>
      <c r="B128" s="207"/>
      <c r="C128" s="207"/>
      <c r="D128" s="207"/>
    </row>
    <row r="129" spans="1:4" x14ac:dyDescent="0.2">
      <c r="A129" s="207"/>
      <c r="B129" s="207"/>
      <c r="C129" s="207"/>
      <c r="D129" s="207"/>
    </row>
    <row r="130" spans="1:4" x14ac:dyDescent="0.2">
      <c r="A130" s="207"/>
      <c r="B130" s="207"/>
      <c r="C130" s="207"/>
      <c r="D130" s="207"/>
    </row>
    <row r="131" spans="1:4" x14ac:dyDescent="0.2">
      <c r="A131" s="207"/>
      <c r="B131" s="207"/>
      <c r="C131" s="207"/>
      <c r="D131" s="207"/>
    </row>
    <row r="132" spans="1:4" x14ac:dyDescent="0.2">
      <c r="A132" s="207"/>
      <c r="B132" s="207"/>
      <c r="C132" s="207"/>
      <c r="D132" s="207"/>
    </row>
    <row r="133" spans="1:4" x14ac:dyDescent="0.2">
      <c r="A133" s="207"/>
      <c r="B133" s="207"/>
      <c r="C133" s="207"/>
      <c r="D133" s="207"/>
    </row>
    <row r="134" spans="1:4" x14ac:dyDescent="0.2">
      <c r="A134" s="207"/>
      <c r="B134" s="207"/>
      <c r="C134" s="207"/>
      <c r="D134" s="207"/>
    </row>
    <row r="135" spans="1:4" x14ac:dyDescent="0.2">
      <c r="A135" s="207"/>
      <c r="B135" s="207"/>
      <c r="C135" s="207"/>
      <c r="D135" s="207"/>
    </row>
    <row r="136" spans="1:4" x14ac:dyDescent="0.2">
      <c r="A136" s="207"/>
      <c r="B136" s="207"/>
      <c r="C136" s="207"/>
      <c r="D136" s="207"/>
    </row>
    <row r="137" spans="1:4" x14ac:dyDescent="0.2">
      <c r="A137" s="207"/>
      <c r="B137" s="207"/>
      <c r="C137" s="207"/>
      <c r="D137" s="207"/>
    </row>
    <row r="138" spans="1:4" x14ac:dyDescent="0.2">
      <c r="A138" s="207"/>
      <c r="B138" s="207"/>
      <c r="C138" s="207"/>
      <c r="D138" s="207"/>
    </row>
    <row r="139" spans="1:4" x14ac:dyDescent="0.2">
      <c r="A139" s="207"/>
      <c r="B139" s="207"/>
      <c r="C139" s="207"/>
      <c r="D139" s="207"/>
    </row>
    <row r="140" spans="1:4" x14ac:dyDescent="0.2">
      <c r="A140" s="207"/>
      <c r="B140" s="207"/>
      <c r="C140" s="207"/>
      <c r="D140" s="207"/>
    </row>
    <row r="141" spans="1:4" x14ac:dyDescent="0.2">
      <c r="A141" s="207"/>
      <c r="B141" s="207"/>
      <c r="C141" s="207"/>
      <c r="D141" s="207"/>
    </row>
    <row r="142" spans="1:4" x14ac:dyDescent="0.2">
      <c r="A142" s="207"/>
      <c r="B142" s="207"/>
      <c r="C142" s="207"/>
      <c r="D142" s="207"/>
    </row>
    <row r="143" spans="1:4" x14ac:dyDescent="0.2">
      <c r="A143" s="207"/>
      <c r="B143" s="207"/>
      <c r="C143" s="207"/>
      <c r="D143" s="207"/>
    </row>
    <row r="144" spans="1:4" x14ac:dyDescent="0.2">
      <c r="A144" s="207"/>
      <c r="B144" s="207"/>
      <c r="C144" s="207"/>
      <c r="D144" s="207"/>
    </row>
    <row r="145" spans="1:4" x14ac:dyDescent="0.2">
      <c r="A145" s="207"/>
      <c r="B145" s="207"/>
      <c r="C145" s="207"/>
      <c r="D145" s="207"/>
    </row>
    <row r="146" spans="1:4" x14ac:dyDescent="0.2">
      <c r="A146" s="207"/>
      <c r="B146" s="207"/>
      <c r="C146" s="207"/>
      <c r="D146" s="207"/>
    </row>
    <row r="147" spans="1:4" x14ac:dyDescent="0.2">
      <c r="A147" s="207"/>
      <c r="B147" s="207"/>
      <c r="C147" s="207"/>
      <c r="D147" s="207"/>
    </row>
    <row r="148" spans="1:4" x14ac:dyDescent="0.2">
      <c r="A148" s="207"/>
      <c r="B148" s="207"/>
      <c r="C148" s="207"/>
      <c r="D148" s="207"/>
    </row>
    <row r="149" spans="1:4" x14ac:dyDescent="0.2">
      <c r="A149" s="207"/>
      <c r="B149" s="207"/>
      <c r="C149" s="207"/>
      <c r="D149" s="207"/>
    </row>
    <row r="150" spans="1:4" x14ac:dyDescent="0.2">
      <c r="A150" s="207"/>
      <c r="B150" s="207"/>
      <c r="C150" s="207"/>
      <c r="D150" s="207"/>
    </row>
    <row r="151" spans="1:4" x14ac:dyDescent="0.2">
      <c r="A151" s="207"/>
      <c r="B151" s="207"/>
      <c r="C151" s="207"/>
      <c r="D151" s="207"/>
    </row>
    <row r="152" spans="1:4" x14ac:dyDescent="0.2">
      <c r="A152" s="207"/>
      <c r="B152" s="207"/>
      <c r="C152" s="207"/>
      <c r="D152" s="207"/>
    </row>
    <row r="153" spans="1:4" x14ac:dyDescent="0.2">
      <c r="A153" s="207"/>
      <c r="B153" s="207"/>
      <c r="C153" s="207"/>
      <c r="D153" s="207"/>
    </row>
    <row r="154" spans="1:4" x14ac:dyDescent="0.2">
      <c r="A154" s="207"/>
      <c r="B154" s="207"/>
      <c r="C154" s="207"/>
      <c r="D154" s="207"/>
    </row>
    <row r="155" spans="1:4" x14ac:dyDescent="0.2">
      <c r="A155" s="207"/>
      <c r="B155" s="207"/>
      <c r="C155" s="207"/>
      <c r="D155" s="207"/>
    </row>
    <row r="156" spans="1:4" x14ac:dyDescent="0.2">
      <c r="A156" s="207"/>
      <c r="B156" s="207"/>
      <c r="C156" s="207"/>
      <c r="D156" s="207"/>
    </row>
    <row r="157" spans="1:4" x14ac:dyDescent="0.2">
      <c r="A157" s="207"/>
      <c r="B157" s="207"/>
      <c r="C157" s="207"/>
      <c r="D157" s="207"/>
    </row>
    <row r="158" spans="1:4" x14ac:dyDescent="0.2">
      <c r="A158" s="207"/>
      <c r="B158" s="207"/>
      <c r="C158" s="207"/>
      <c r="D158" s="207"/>
    </row>
    <row r="159" spans="1:4" x14ac:dyDescent="0.2">
      <c r="A159" s="207"/>
      <c r="B159" s="207"/>
      <c r="C159" s="207"/>
      <c r="D159" s="207"/>
    </row>
    <row r="160" spans="1:4" x14ac:dyDescent="0.2">
      <c r="A160" s="207"/>
      <c r="B160" s="207"/>
      <c r="C160" s="207"/>
      <c r="D160" s="207"/>
    </row>
    <row r="161" spans="1:4" x14ac:dyDescent="0.2">
      <c r="A161" s="207"/>
      <c r="B161" s="207"/>
      <c r="C161" s="207"/>
      <c r="D161" s="207"/>
    </row>
    <row r="162" spans="1:4" x14ac:dyDescent="0.2">
      <c r="A162" s="207"/>
      <c r="B162" s="207"/>
      <c r="C162" s="207"/>
      <c r="D162" s="207"/>
    </row>
    <row r="163" spans="1:4" x14ac:dyDescent="0.2">
      <c r="A163" s="207"/>
      <c r="B163" s="207"/>
      <c r="C163" s="207"/>
      <c r="D163" s="207"/>
    </row>
    <row r="164" spans="1:4" x14ac:dyDescent="0.2">
      <c r="A164" s="207"/>
      <c r="B164" s="207"/>
      <c r="C164" s="207"/>
      <c r="D164" s="207"/>
    </row>
    <row r="165" spans="1:4" x14ac:dyDescent="0.2">
      <c r="A165" s="207"/>
      <c r="B165" s="207"/>
      <c r="C165" s="207"/>
      <c r="D165" s="207"/>
    </row>
    <row r="166" spans="1:4" x14ac:dyDescent="0.2">
      <c r="A166" s="207"/>
      <c r="B166" s="207"/>
      <c r="C166" s="207"/>
      <c r="D166" s="207"/>
    </row>
    <row r="167" spans="1:4" x14ac:dyDescent="0.2">
      <c r="A167" s="207"/>
      <c r="B167" s="207"/>
      <c r="C167" s="207"/>
      <c r="D167" s="207"/>
    </row>
    <row r="168" spans="1:4" x14ac:dyDescent="0.2">
      <c r="A168" s="207"/>
      <c r="B168" s="207"/>
      <c r="C168" s="207"/>
      <c r="D168" s="207"/>
    </row>
    <row r="169" spans="1:4" x14ac:dyDescent="0.2">
      <c r="A169" s="207"/>
      <c r="B169" s="207"/>
      <c r="C169" s="207"/>
      <c r="D169" s="207"/>
    </row>
    <row r="170" spans="1:4" x14ac:dyDescent="0.2">
      <c r="A170" s="207"/>
      <c r="B170" s="207"/>
      <c r="C170" s="207"/>
      <c r="D170" s="207"/>
    </row>
    <row r="171" spans="1:4" x14ac:dyDescent="0.2">
      <c r="A171" s="207"/>
      <c r="B171" s="207"/>
      <c r="C171" s="207"/>
      <c r="D171" s="207"/>
    </row>
    <row r="172" spans="1:4" x14ac:dyDescent="0.2">
      <c r="A172" s="207"/>
      <c r="B172" s="207"/>
      <c r="C172" s="207"/>
      <c r="D172" s="207"/>
    </row>
    <row r="173" spans="1:4" x14ac:dyDescent="0.2">
      <c r="A173" s="207"/>
      <c r="B173" s="207"/>
      <c r="C173" s="207"/>
      <c r="D173" s="207"/>
    </row>
    <row r="174" spans="1:4" x14ac:dyDescent="0.2">
      <c r="A174" s="207"/>
      <c r="B174" s="207"/>
      <c r="C174" s="207"/>
      <c r="D174" s="207"/>
    </row>
    <row r="175" spans="1:4" x14ac:dyDescent="0.2">
      <c r="A175" s="207"/>
      <c r="B175" s="207"/>
      <c r="C175" s="207"/>
      <c r="D175" s="207"/>
    </row>
    <row r="176" spans="1:4" x14ac:dyDescent="0.2">
      <c r="A176" s="207"/>
      <c r="B176" s="207"/>
      <c r="C176" s="207"/>
      <c r="D176" s="207"/>
    </row>
    <row r="177" spans="1:4" x14ac:dyDescent="0.2">
      <c r="A177" s="207"/>
      <c r="B177" s="207"/>
      <c r="C177" s="207"/>
      <c r="D177" s="207"/>
    </row>
    <row r="178" spans="1:4" x14ac:dyDescent="0.2">
      <c r="A178" s="207"/>
      <c r="B178" s="207"/>
      <c r="C178" s="207"/>
      <c r="D178" s="207"/>
    </row>
    <row r="179" spans="1:4" x14ac:dyDescent="0.2">
      <c r="A179" s="207"/>
      <c r="B179" s="207"/>
      <c r="C179" s="207"/>
      <c r="D179" s="207"/>
    </row>
    <row r="180" spans="1:4" x14ac:dyDescent="0.2">
      <c r="A180" s="207"/>
      <c r="B180" s="207"/>
      <c r="C180" s="207"/>
      <c r="D180" s="207"/>
    </row>
    <row r="181" spans="1:4" x14ac:dyDescent="0.2">
      <c r="A181" s="207"/>
      <c r="B181" s="207"/>
      <c r="C181" s="207"/>
      <c r="D181" s="207"/>
    </row>
    <row r="182" spans="1:4" x14ac:dyDescent="0.2">
      <c r="A182" s="207"/>
      <c r="B182" s="207"/>
      <c r="C182" s="207"/>
      <c r="D182" s="207"/>
    </row>
    <row r="183" spans="1:4" x14ac:dyDescent="0.2">
      <c r="A183" s="207"/>
      <c r="B183" s="207"/>
      <c r="C183" s="207"/>
      <c r="D183" s="207"/>
    </row>
    <row r="184" spans="1:4" x14ac:dyDescent="0.2">
      <c r="A184" s="207"/>
      <c r="B184" s="207"/>
      <c r="C184" s="207"/>
      <c r="D184" s="207"/>
    </row>
    <row r="185" spans="1:4" x14ac:dyDescent="0.2">
      <c r="A185" s="207"/>
      <c r="B185" s="207"/>
      <c r="C185" s="207"/>
      <c r="D185" s="207"/>
    </row>
    <row r="186" spans="1:4" x14ac:dyDescent="0.2">
      <c r="A186" s="207"/>
      <c r="B186" s="207"/>
      <c r="C186" s="207"/>
      <c r="D186" s="207"/>
    </row>
    <row r="187" spans="1:4" x14ac:dyDescent="0.2">
      <c r="A187" s="207"/>
      <c r="B187" s="207"/>
      <c r="C187" s="207"/>
      <c r="D187" s="207"/>
    </row>
    <row r="188" spans="1:4" x14ac:dyDescent="0.2">
      <c r="A188" s="207"/>
      <c r="B188" s="207"/>
      <c r="C188" s="207"/>
      <c r="D188" s="207"/>
    </row>
    <row r="189" spans="1:4" x14ac:dyDescent="0.2">
      <c r="A189" s="207"/>
      <c r="B189" s="207"/>
      <c r="C189" s="207"/>
      <c r="D189" s="207"/>
    </row>
    <row r="190" spans="1:4" x14ac:dyDescent="0.2">
      <c r="A190" s="207"/>
      <c r="B190" s="207"/>
      <c r="C190" s="207"/>
      <c r="D190" s="207"/>
    </row>
    <row r="191" spans="1:4" x14ac:dyDescent="0.2">
      <c r="A191" s="207"/>
      <c r="B191" s="207"/>
      <c r="C191" s="207"/>
      <c r="D191" s="207"/>
    </row>
    <row r="192" spans="1:4" x14ac:dyDescent="0.2">
      <c r="A192" s="207"/>
      <c r="B192" s="207"/>
      <c r="C192" s="207"/>
      <c r="D192" s="207"/>
    </row>
    <row r="193" spans="1:4" x14ac:dyDescent="0.2">
      <c r="A193" s="207"/>
      <c r="B193" s="207"/>
      <c r="C193" s="207"/>
      <c r="D193" s="207"/>
    </row>
    <row r="194" spans="1:4" x14ac:dyDescent="0.2">
      <c r="A194" s="207"/>
      <c r="B194" s="207"/>
      <c r="C194" s="207"/>
      <c r="D194" s="207"/>
    </row>
    <row r="195" spans="1:4" x14ac:dyDescent="0.2">
      <c r="A195" s="207"/>
      <c r="B195" s="207"/>
      <c r="C195" s="207"/>
      <c r="D195" s="207"/>
    </row>
    <row r="196" spans="1:4" x14ac:dyDescent="0.2">
      <c r="A196" s="207"/>
      <c r="B196" s="207"/>
      <c r="C196" s="207"/>
      <c r="D196" s="207"/>
    </row>
    <row r="197" spans="1:4" x14ac:dyDescent="0.2">
      <c r="A197" s="207"/>
      <c r="B197" s="207"/>
      <c r="C197" s="207"/>
      <c r="D197" s="207"/>
    </row>
    <row r="198" spans="1:4" x14ac:dyDescent="0.2">
      <c r="A198" s="207"/>
      <c r="B198" s="207"/>
      <c r="C198" s="207"/>
      <c r="D198" s="207"/>
    </row>
    <row r="199" spans="1:4" x14ac:dyDescent="0.2">
      <c r="A199" s="207"/>
      <c r="B199" s="207"/>
      <c r="C199" s="207"/>
      <c r="D199" s="207"/>
    </row>
    <row r="200" spans="1:4" x14ac:dyDescent="0.2">
      <c r="A200" s="207"/>
      <c r="B200" s="207"/>
      <c r="C200" s="207"/>
      <c r="D200" s="207"/>
    </row>
    <row r="201" spans="1:4" x14ac:dyDescent="0.2">
      <c r="A201" s="207"/>
      <c r="B201" s="207"/>
      <c r="C201" s="207"/>
      <c r="D201" s="207"/>
    </row>
    <row r="202" spans="1:4" x14ac:dyDescent="0.2">
      <c r="A202" s="207"/>
      <c r="B202" s="207"/>
      <c r="C202" s="207"/>
      <c r="D202" s="207"/>
    </row>
    <row r="203" spans="1:4" x14ac:dyDescent="0.2">
      <c r="A203" s="207"/>
      <c r="B203" s="207"/>
      <c r="C203" s="207"/>
      <c r="D203" s="207"/>
    </row>
    <row r="204" spans="1:4" x14ac:dyDescent="0.2">
      <c r="A204" s="207"/>
      <c r="B204" s="207"/>
      <c r="C204" s="207"/>
      <c r="D204" s="207"/>
    </row>
    <row r="205" spans="1:4" x14ac:dyDescent="0.2">
      <c r="A205" s="207"/>
      <c r="B205" s="207"/>
      <c r="C205" s="207"/>
      <c r="D205" s="207"/>
    </row>
    <row r="206" spans="1:4" x14ac:dyDescent="0.2">
      <c r="A206" s="207"/>
      <c r="B206" s="207"/>
      <c r="C206" s="207"/>
      <c r="D206" s="207"/>
    </row>
    <row r="207" spans="1:4" x14ac:dyDescent="0.2">
      <c r="A207" s="207"/>
      <c r="B207" s="207"/>
      <c r="C207" s="207"/>
      <c r="D207" s="207"/>
    </row>
    <row r="208" spans="1:4" x14ac:dyDescent="0.2">
      <c r="A208" s="207"/>
      <c r="B208" s="207"/>
      <c r="C208" s="207"/>
      <c r="D208" s="207"/>
    </row>
    <row r="209" spans="1:4" x14ac:dyDescent="0.2">
      <c r="A209" s="207"/>
      <c r="B209" s="207"/>
      <c r="C209" s="207"/>
      <c r="D209" s="207"/>
    </row>
    <row r="210" spans="1:4" x14ac:dyDescent="0.2">
      <c r="A210" s="207"/>
      <c r="B210" s="207"/>
      <c r="C210" s="207"/>
      <c r="D210" s="207"/>
    </row>
    <row r="211" spans="1:4" x14ac:dyDescent="0.2">
      <c r="A211" s="207"/>
      <c r="B211" s="207"/>
      <c r="C211" s="207"/>
      <c r="D211" s="207"/>
    </row>
    <row r="212" spans="1:4" x14ac:dyDescent="0.2">
      <c r="A212" s="207"/>
      <c r="B212" s="207"/>
      <c r="C212" s="207"/>
      <c r="D212" s="207"/>
    </row>
    <row r="213" spans="1:4" x14ac:dyDescent="0.2">
      <c r="A213" s="207"/>
      <c r="B213" s="207"/>
      <c r="C213" s="207"/>
      <c r="D213" s="207"/>
    </row>
    <row r="214" spans="1:4" x14ac:dyDescent="0.2">
      <c r="A214" s="207"/>
      <c r="B214" s="207"/>
      <c r="C214" s="207"/>
      <c r="D214" s="207"/>
    </row>
    <row r="215" spans="1:4" x14ac:dyDescent="0.2">
      <c r="A215" s="207"/>
      <c r="B215" s="207"/>
      <c r="C215" s="207"/>
      <c r="D215" s="207"/>
    </row>
    <row r="216" spans="1:4" x14ac:dyDescent="0.2">
      <c r="A216" s="207"/>
      <c r="B216" s="207"/>
      <c r="C216" s="207"/>
      <c r="D216" s="207"/>
    </row>
    <row r="217" spans="1:4" x14ac:dyDescent="0.2">
      <c r="A217" s="207"/>
      <c r="B217" s="207"/>
      <c r="C217" s="207"/>
      <c r="D217" s="207"/>
    </row>
    <row r="218" spans="1:4" x14ac:dyDescent="0.2">
      <c r="A218" s="207"/>
      <c r="B218" s="207"/>
      <c r="C218" s="207"/>
      <c r="D218" s="207"/>
    </row>
    <row r="219" spans="1:4" x14ac:dyDescent="0.2">
      <c r="A219" s="207"/>
      <c r="B219" s="207"/>
      <c r="C219" s="207"/>
      <c r="D219" s="207"/>
    </row>
    <row r="220" spans="1:4" x14ac:dyDescent="0.2">
      <c r="A220" s="207"/>
      <c r="B220" s="207"/>
      <c r="C220" s="207"/>
      <c r="D220" s="207"/>
    </row>
    <row r="221" spans="1:4" x14ac:dyDescent="0.2">
      <c r="A221" s="207"/>
      <c r="B221" s="207"/>
      <c r="C221" s="207"/>
      <c r="D221" s="207"/>
    </row>
    <row r="222" spans="1:4" x14ac:dyDescent="0.2">
      <c r="A222" s="207"/>
      <c r="B222" s="207"/>
      <c r="C222" s="207"/>
      <c r="D222" s="207"/>
    </row>
    <row r="223" spans="1:4" x14ac:dyDescent="0.2">
      <c r="A223" s="207"/>
      <c r="B223" s="207"/>
      <c r="C223" s="207"/>
      <c r="D223" s="207"/>
    </row>
    <row r="224" spans="1:4" x14ac:dyDescent="0.2">
      <c r="A224" s="207"/>
      <c r="B224" s="207"/>
      <c r="C224" s="207"/>
      <c r="D224" s="207"/>
    </row>
    <row r="225" spans="1:4" x14ac:dyDescent="0.2">
      <c r="A225" s="207"/>
      <c r="B225" s="207"/>
      <c r="C225" s="207"/>
      <c r="D225" s="207"/>
    </row>
    <row r="226" spans="1:4" x14ac:dyDescent="0.2">
      <c r="A226" s="207"/>
      <c r="B226" s="207"/>
      <c r="C226" s="207"/>
      <c r="D226" s="207"/>
    </row>
    <row r="227" spans="1:4" x14ac:dyDescent="0.2">
      <c r="A227" s="207"/>
      <c r="B227" s="207"/>
      <c r="C227" s="207"/>
      <c r="D227" s="207"/>
    </row>
    <row r="228" spans="1:4" x14ac:dyDescent="0.2">
      <c r="A228" s="207"/>
      <c r="B228" s="207"/>
      <c r="C228" s="207"/>
      <c r="D228" s="207"/>
    </row>
    <row r="229" spans="1:4" x14ac:dyDescent="0.2">
      <c r="A229" s="207"/>
      <c r="B229" s="207"/>
      <c r="C229" s="207"/>
      <c r="D229" s="207"/>
    </row>
    <row r="230" spans="1:4" x14ac:dyDescent="0.2">
      <c r="A230" s="207"/>
      <c r="B230" s="207"/>
      <c r="C230" s="207"/>
      <c r="D230" s="207"/>
    </row>
    <row r="231" spans="1:4" x14ac:dyDescent="0.2">
      <c r="A231" s="207"/>
      <c r="B231" s="207"/>
      <c r="C231" s="207"/>
      <c r="D231" s="207"/>
    </row>
    <row r="232" spans="1:4" x14ac:dyDescent="0.2">
      <c r="A232" s="207"/>
      <c r="B232" s="207"/>
      <c r="C232" s="207"/>
      <c r="D232" s="207"/>
    </row>
    <row r="233" spans="1:4" x14ac:dyDescent="0.2">
      <c r="A233" s="207"/>
      <c r="B233" s="207"/>
      <c r="C233" s="207"/>
      <c r="D233" s="207"/>
    </row>
    <row r="234" spans="1:4" x14ac:dyDescent="0.2">
      <c r="A234" s="207"/>
      <c r="B234" s="207"/>
      <c r="C234" s="207"/>
      <c r="D234" s="207"/>
    </row>
    <row r="235" spans="1:4" x14ac:dyDescent="0.2">
      <c r="A235" s="207"/>
      <c r="B235" s="207"/>
      <c r="C235" s="207"/>
      <c r="D235" s="207"/>
    </row>
    <row r="236" spans="1:4" x14ac:dyDescent="0.2">
      <c r="A236" s="207"/>
      <c r="B236" s="207"/>
      <c r="C236" s="207"/>
      <c r="D236" s="207"/>
    </row>
    <row r="237" spans="1:4" x14ac:dyDescent="0.2">
      <c r="A237" s="207"/>
      <c r="B237" s="207"/>
      <c r="C237" s="207"/>
      <c r="D237" s="207"/>
    </row>
    <row r="238" spans="1:4" x14ac:dyDescent="0.2">
      <c r="A238" s="207"/>
      <c r="B238" s="207"/>
      <c r="C238" s="207"/>
      <c r="D238" s="207"/>
    </row>
    <row r="239" spans="1:4" x14ac:dyDescent="0.2">
      <c r="A239" s="207"/>
      <c r="B239" s="207"/>
      <c r="C239" s="207"/>
      <c r="D239" s="207"/>
    </row>
    <row r="240" spans="1:4" x14ac:dyDescent="0.2">
      <c r="A240" s="207"/>
      <c r="B240" s="207"/>
      <c r="C240" s="207"/>
      <c r="D240" s="207"/>
    </row>
    <row r="241" spans="1:4" x14ac:dyDescent="0.2">
      <c r="A241" s="207"/>
      <c r="B241" s="207"/>
      <c r="C241" s="207"/>
      <c r="D241" s="207"/>
    </row>
    <row r="242" spans="1:4" x14ac:dyDescent="0.2">
      <c r="A242" s="207"/>
      <c r="B242" s="207"/>
      <c r="C242" s="207"/>
      <c r="D242" s="207"/>
    </row>
    <row r="243" spans="1:4" x14ac:dyDescent="0.2">
      <c r="A243" s="207"/>
      <c r="B243" s="207"/>
      <c r="C243" s="207"/>
      <c r="D243" s="207"/>
    </row>
    <row r="244" spans="1:4" x14ac:dyDescent="0.2">
      <c r="A244" s="207"/>
      <c r="B244" s="207"/>
      <c r="C244" s="207"/>
      <c r="D244" s="207"/>
    </row>
    <row r="245" spans="1:4" x14ac:dyDescent="0.2">
      <c r="A245" s="207"/>
      <c r="B245" s="207"/>
      <c r="C245" s="207"/>
      <c r="D245" s="207"/>
    </row>
    <row r="246" spans="1:4" x14ac:dyDescent="0.2">
      <c r="A246" s="207"/>
      <c r="B246" s="207"/>
      <c r="C246" s="207"/>
      <c r="D246" s="207"/>
    </row>
    <row r="247" spans="1:4" x14ac:dyDescent="0.2">
      <c r="A247" s="207"/>
      <c r="B247" s="207"/>
      <c r="C247" s="207"/>
      <c r="D247" s="207"/>
    </row>
    <row r="248" spans="1:4" x14ac:dyDescent="0.2">
      <c r="A248" s="207"/>
      <c r="B248" s="207"/>
      <c r="C248" s="207"/>
      <c r="D248" s="207"/>
    </row>
    <row r="249" spans="1:4" x14ac:dyDescent="0.2">
      <c r="A249" s="207"/>
      <c r="B249" s="207"/>
      <c r="C249" s="207"/>
      <c r="D249" s="207"/>
    </row>
    <row r="250" spans="1:4" x14ac:dyDescent="0.2">
      <c r="A250" s="207"/>
      <c r="B250" s="207"/>
      <c r="C250" s="207"/>
      <c r="D250" s="207"/>
    </row>
    <row r="251" spans="1:4" x14ac:dyDescent="0.2">
      <c r="A251" s="207"/>
      <c r="B251" s="207"/>
      <c r="C251" s="207"/>
      <c r="D251" s="207"/>
    </row>
    <row r="252" spans="1:4" x14ac:dyDescent="0.2">
      <c r="A252" s="207"/>
      <c r="B252" s="207"/>
      <c r="C252" s="207"/>
      <c r="D252" s="207"/>
    </row>
    <row r="253" spans="1:4" x14ac:dyDescent="0.2">
      <c r="A253" s="207"/>
      <c r="B253" s="207"/>
      <c r="C253" s="207"/>
      <c r="D253" s="207"/>
    </row>
    <row r="254" spans="1:4" x14ac:dyDescent="0.2">
      <c r="A254" s="207"/>
      <c r="B254" s="207"/>
      <c r="C254" s="207"/>
      <c r="D254" s="207"/>
    </row>
    <row r="255" spans="1:4" x14ac:dyDescent="0.2">
      <c r="A255" s="207"/>
      <c r="B255" s="207"/>
      <c r="C255" s="207"/>
      <c r="D255" s="207"/>
    </row>
    <row r="256" spans="1:4" x14ac:dyDescent="0.2">
      <c r="A256" s="207"/>
      <c r="B256" s="207"/>
      <c r="C256" s="207"/>
      <c r="D256" s="207"/>
    </row>
    <row r="257" spans="1:4" x14ac:dyDescent="0.2">
      <c r="A257" s="207"/>
      <c r="B257" s="207"/>
      <c r="C257" s="207"/>
      <c r="D257" s="207"/>
    </row>
    <row r="258" spans="1:4" x14ac:dyDescent="0.2">
      <c r="A258" s="207"/>
      <c r="B258" s="207"/>
      <c r="C258" s="207"/>
      <c r="D258" s="207"/>
    </row>
    <row r="259" spans="1:4" x14ac:dyDescent="0.2">
      <c r="A259" s="207"/>
      <c r="B259" s="207"/>
      <c r="C259" s="207"/>
      <c r="D259" s="207"/>
    </row>
    <row r="260" spans="1:4" x14ac:dyDescent="0.2">
      <c r="A260" s="207"/>
      <c r="B260" s="207"/>
      <c r="C260" s="207"/>
      <c r="D260" s="207"/>
    </row>
    <row r="261" spans="1:4" x14ac:dyDescent="0.2">
      <c r="A261" s="207"/>
      <c r="B261" s="207"/>
      <c r="C261" s="207"/>
      <c r="D261" s="207"/>
    </row>
    <row r="262" spans="1:4" x14ac:dyDescent="0.2">
      <c r="A262" s="207"/>
      <c r="B262" s="207"/>
      <c r="C262" s="207"/>
      <c r="D262" s="207"/>
    </row>
    <row r="263" spans="1:4" x14ac:dyDescent="0.2">
      <c r="A263" s="207"/>
      <c r="B263" s="207"/>
      <c r="C263" s="207"/>
      <c r="D263" s="207"/>
    </row>
    <row r="264" spans="1:4" x14ac:dyDescent="0.2">
      <c r="A264" s="207"/>
      <c r="B264" s="207"/>
      <c r="C264" s="207"/>
      <c r="D264" s="207"/>
    </row>
    <row r="265" spans="1:4" x14ac:dyDescent="0.2">
      <c r="A265" s="207"/>
      <c r="B265" s="207"/>
      <c r="C265" s="207"/>
      <c r="D265" s="207"/>
    </row>
    <row r="266" spans="1:4" x14ac:dyDescent="0.2">
      <c r="A266" s="207"/>
      <c r="B266" s="207"/>
      <c r="C266" s="207"/>
      <c r="D266" s="207"/>
    </row>
    <row r="267" spans="1:4" x14ac:dyDescent="0.2">
      <c r="A267" s="207"/>
      <c r="B267" s="207"/>
      <c r="C267" s="207"/>
      <c r="D267" s="207"/>
    </row>
    <row r="268" spans="1:4" x14ac:dyDescent="0.2">
      <c r="A268" s="207"/>
      <c r="B268" s="207"/>
      <c r="C268" s="207"/>
      <c r="D268" s="207"/>
    </row>
    <row r="269" spans="1:4" x14ac:dyDescent="0.2">
      <c r="A269" s="207"/>
      <c r="B269" s="207"/>
      <c r="C269" s="207"/>
      <c r="D269" s="207"/>
    </row>
    <row r="270" spans="1:4" x14ac:dyDescent="0.2">
      <c r="A270" s="207"/>
      <c r="B270" s="207"/>
      <c r="C270" s="207"/>
      <c r="D270" s="207"/>
    </row>
    <row r="271" spans="1:4" x14ac:dyDescent="0.2">
      <c r="A271" s="207"/>
      <c r="B271" s="207"/>
      <c r="C271" s="207"/>
      <c r="D271" s="207"/>
    </row>
    <row r="272" spans="1:4" x14ac:dyDescent="0.2">
      <c r="A272" s="207"/>
      <c r="B272" s="207"/>
      <c r="C272" s="207"/>
      <c r="D272" s="207"/>
    </row>
    <row r="273" spans="1:4" x14ac:dyDescent="0.2">
      <c r="A273" s="207"/>
      <c r="B273" s="207"/>
      <c r="C273" s="207"/>
      <c r="D273" s="207"/>
    </row>
    <row r="274" spans="1:4" x14ac:dyDescent="0.2">
      <c r="A274" s="207"/>
      <c r="B274" s="207"/>
      <c r="C274" s="207"/>
      <c r="D274" s="207"/>
    </row>
    <row r="275" spans="1:4" x14ac:dyDescent="0.2">
      <c r="A275" s="207"/>
      <c r="B275" s="207"/>
      <c r="C275" s="207"/>
      <c r="D275" s="207"/>
    </row>
    <row r="276" spans="1:4" x14ac:dyDescent="0.2">
      <c r="A276" s="207"/>
      <c r="B276" s="207"/>
      <c r="C276" s="207"/>
      <c r="D276" s="207"/>
    </row>
    <row r="277" spans="1:4" x14ac:dyDescent="0.2">
      <c r="A277" s="207"/>
      <c r="B277" s="207"/>
      <c r="C277" s="207"/>
      <c r="D277" s="207"/>
    </row>
    <row r="278" spans="1:4" x14ac:dyDescent="0.2">
      <c r="A278" s="207"/>
      <c r="B278" s="207"/>
      <c r="C278" s="207"/>
      <c r="D278" s="207"/>
    </row>
    <row r="279" spans="1:4" x14ac:dyDescent="0.2">
      <c r="A279" s="207"/>
      <c r="B279" s="207"/>
      <c r="C279" s="207"/>
      <c r="D279" s="207"/>
    </row>
    <row r="280" spans="1:4" x14ac:dyDescent="0.2">
      <c r="A280" s="207"/>
      <c r="B280" s="207"/>
      <c r="C280" s="207"/>
      <c r="D280" s="207"/>
    </row>
    <row r="281" spans="1:4" x14ac:dyDescent="0.2">
      <c r="A281" s="207"/>
      <c r="B281" s="207"/>
      <c r="C281" s="207"/>
      <c r="D281" s="207"/>
    </row>
    <row r="282" spans="1:4" x14ac:dyDescent="0.2">
      <c r="A282" s="207"/>
      <c r="B282" s="207"/>
      <c r="C282" s="207"/>
      <c r="D282" s="207"/>
    </row>
    <row r="283" spans="1:4" x14ac:dyDescent="0.2">
      <c r="A283" s="207"/>
      <c r="B283" s="207"/>
      <c r="C283" s="207"/>
      <c r="D283" s="207"/>
    </row>
    <row r="284" spans="1:4" x14ac:dyDescent="0.2">
      <c r="A284" s="207"/>
      <c r="B284" s="207"/>
      <c r="C284" s="207"/>
      <c r="D284" s="207"/>
    </row>
    <row r="285" spans="1:4" x14ac:dyDescent="0.2">
      <c r="A285" s="207"/>
      <c r="B285" s="207"/>
      <c r="C285" s="207"/>
      <c r="D285" s="207"/>
    </row>
    <row r="286" spans="1:4" x14ac:dyDescent="0.2">
      <c r="A286" s="207"/>
      <c r="B286" s="207"/>
      <c r="C286" s="207"/>
      <c r="D286" s="207"/>
    </row>
    <row r="287" spans="1:4" x14ac:dyDescent="0.2">
      <c r="A287" s="207"/>
      <c r="B287" s="207"/>
      <c r="C287" s="207"/>
      <c r="D287" s="207"/>
    </row>
    <row r="288" spans="1:4" x14ac:dyDescent="0.2">
      <c r="A288" s="207"/>
      <c r="B288" s="207"/>
      <c r="C288" s="207"/>
      <c r="D288" s="207"/>
    </row>
    <row r="289" spans="1:4" x14ac:dyDescent="0.2">
      <c r="A289" s="207"/>
      <c r="B289" s="207"/>
      <c r="C289" s="207"/>
      <c r="D289" s="207"/>
    </row>
    <row r="290" spans="1:4" x14ac:dyDescent="0.2">
      <c r="A290" s="207"/>
      <c r="B290" s="207"/>
      <c r="C290" s="207"/>
      <c r="D290" s="207"/>
    </row>
    <row r="291" spans="1:4" x14ac:dyDescent="0.2">
      <c r="A291" s="207"/>
      <c r="B291" s="207"/>
      <c r="C291" s="207"/>
      <c r="D291" s="207"/>
    </row>
    <row r="292" spans="1:4" x14ac:dyDescent="0.2">
      <c r="A292" s="207"/>
      <c r="B292" s="207"/>
      <c r="C292" s="207"/>
      <c r="D292" s="207"/>
    </row>
    <row r="293" spans="1:4" x14ac:dyDescent="0.2">
      <c r="A293" s="207"/>
      <c r="B293" s="207"/>
      <c r="C293" s="207"/>
      <c r="D293" s="207"/>
    </row>
    <row r="294" spans="1:4" x14ac:dyDescent="0.2">
      <c r="A294" s="207"/>
      <c r="B294" s="207"/>
      <c r="C294" s="207"/>
      <c r="D294" s="207"/>
    </row>
    <row r="295" spans="1:4" x14ac:dyDescent="0.2">
      <c r="A295" s="207"/>
      <c r="B295" s="207"/>
      <c r="C295" s="207"/>
      <c r="D295" s="207"/>
    </row>
    <row r="296" spans="1:4" x14ac:dyDescent="0.2">
      <c r="A296" s="207"/>
      <c r="B296" s="207"/>
      <c r="C296" s="207"/>
      <c r="D296" s="207"/>
    </row>
    <row r="297" spans="1:4" x14ac:dyDescent="0.2">
      <c r="A297" s="207"/>
      <c r="B297" s="207"/>
      <c r="C297" s="207"/>
      <c r="D297" s="207"/>
    </row>
    <row r="298" spans="1:4" x14ac:dyDescent="0.2">
      <c r="A298" s="207"/>
      <c r="B298" s="207"/>
      <c r="C298" s="207"/>
      <c r="D298" s="207"/>
    </row>
    <row r="299" spans="1:4" x14ac:dyDescent="0.2">
      <c r="A299" s="207"/>
      <c r="B299" s="207"/>
      <c r="C299" s="207"/>
      <c r="D299" s="207"/>
    </row>
    <row r="300" spans="1:4" x14ac:dyDescent="0.2">
      <c r="A300" s="207"/>
      <c r="B300" s="207"/>
      <c r="C300" s="207"/>
      <c r="D300" s="207"/>
    </row>
    <row r="301" spans="1:4" x14ac:dyDescent="0.2">
      <c r="A301" s="207"/>
      <c r="B301" s="207"/>
      <c r="C301" s="207"/>
      <c r="D301" s="207"/>
    </row>
    <row r="302" spans="1:4" x14ac:dyDescent="0.2">
      <c r="A302" s="207"/>
      <c r="B302" s="207"/>
      <c r="C302" s="207"/>
      <c r="D302" s="207"/>
    </row>
    <row r="303" spans="1:4" x14ac:dyDescent="0.2">
      <c r="A303" s="207"/>
      <c r="B303" s="207"/>
      <c r="C303" s="207"/>
      <c r="D303" s="207"/>
    </row>
    <row r="304" spans="1:4" x14ac:dyDescent="0.2">
      <c r="A304" s="207"/>
      <c r="B304" s="207"/>
      <c r="C304" s="207"/>
      <c r="D304" s="207"/>
    </row>
    <row r="305" spans="1:4" x14ac:dyDescent="0.2">
      <c r="A305" s="207"/>
      <c r="B305" s="207"/>
      <c r="C305" s="207"/>
      <c r="D305" s="207"/>
    </row>
    <row r="306" spans="1:4" x14ac:dyDescent="0.2">
      <c r="A306" s="207"/>
      <c r="B306" s="207"/>
      <c r="C306" s="207"/>
      <c r="D306" s="207"/>
    </row>
    <row r="307" spans="1:4" x14ac:dyDescent="0.2">
      <c r="A307" s="207"/>
      <c r="B307" s="207"/>
      <c r="C307" s="207"/>
      <c r="D307" s="207"/>
    </row>
    <row r="308" spans="1:4" x14ac:dyDescent="0.2">
      <c r="A308" s="207"/>
      <c r="B308" s="207"/>
      <c r="C308" s="207"/>
      <c r="D308" s="207"/>
    </row>
    <row r="309" spans="1:4" x14ac:dyDescent="0.2">
      <c r="A309" s="207"/>
      <c r="B309" s="207"/>
      <c r="C309" s="207"/>
      <c r="D309" s="207"/>
    </row>
    <row r="310" spans="1:4" x14ac:dyDescent="0.2">
      <c r="A310" s="207"/>
      <c r="B310" s="207"/>
      <c r="C310" s="207"/>
      <c r="D310" s="207"/>
    </row>
    <row r="311" spans="1:4" x14ac:dyDescent="0.2">
      <c r="A311" s="207"/>
      <c r="B311" s="207"/>
      <c r="C311" s="207"/>
      <c r="D311" s="207"/>
    </row>
    <row r="312" spans="1:4" x14ac:dyDescent="0.2">
      <c r="A312" s="207"/>
      <c r="B312" s="207"/>
      <c r="C312" s="207"/>
      <c r="D312" s="207"/>
    </row>
    <row r="313" spans="1:4" x14ac:dyDescent="0.2">
      <c r="A313" s="207"/>
      <c r="B313" s="207"/>
      <c r="C313" s="207"/>
      <c r="D313" s="207"/>
    </row>
    <row r="314" spans="1:4" x14ac:dyDescent="0.2">
      <c r="A314" s="207"/>
      <c r="B314" s="207"/>
      <c r="C314" s="207"/>
      <c r="D314" s="207"/>
    </row>
    <row r="315" spans="1:4" x14ac:dyDescent="0.2">
      <c r="A315" s="207"/>
      <c r="B315" s="207"/>
      <c r="C315" s="207"/>
      <c r="D315" s="207"/>
    </row>
    <row r="316" spans="1:4" x14ac:dyDescent="0.2">
      <c r="A316" s="207"/>
      <c r="B316" s="207"/>
      <c r="C316" s="207"/>
      <c r="D316" s="207"/>
    </row>
    <row r="317" spans="1:4" x14ac:dyDescent="0.2">
      <c r="A317" s="207"/>
      <c r="B317" s="207"/>
      <c r="C317" s="207"/>
      <c r="D317" s="207"/>
    </row>
    <row r="318" spans="1:4" x14ac:dyDescent="0.2">
      <c r="A318" s="207"/>
      <c r="B318" s="207"/>
      <c r="C318" s="207"/>
      <c r="D318" s="207"/>
    </row>
    <row r="319" spans="1:4" x14ac:dyDescent="0.2">
      <c r="A319" s="207"/>
      <c r="B319" s="207"/>
      <c r="C319" s="207"/>
      <c r="D319" s="207"/>
    </row>
    <row r="320" spans="1:4" x14ac:dyDescent="0.2">
      <c r="A320" s="207"/>
      <c r="B320" s="207"/>
      <c r="C320" s="207"/>
      <c r="D320" s="207"/>
    </row>
    <row r="321" spans="1:4" x14ac:dyDescent="0.2">
      <c r="A321" s="207"/>
      <c r="B321" s="207"/>
      <c r="C321" s="207"/>
      <c r="D321" s="207"/>
    </row>
    <row r="322" spans="1:4" x14ac:dyDescent="0.2">
      <c r="A322" s="207"/>
      <c r="B322" s="207"/>
      <c r="C322" s="207"/>
      <c r="D322" s="207"/>
    </row>
    <row r="323" spans="1:4" x14ac:dyDescent="0.2">
      <c r="A323" s="207"/>
      <c r="B323" s="207"/>
      <c r="C323" s="207"/>
      <c r="D323" s="207"/>
    </row>
    <row r="324" spans="1:4" x14ac:dyDescent="0.2">
      <c r="A324" s="207"/>
      <c r="B324" s="207"/>
      <c r="C324" s="207"/>
      <c r="D324" s="207"/>
    </row>
    <row r="325" spans="1:4" x14ac:dyDescent="0.2">
      <c r="A325" s="207"/>
      <c r="B325" s="207"/>
      <c r="C325" s="207"/>
      <c r="D325" s="207"/>
    </row>
    <row r="326" spans="1:4" x14ac:dyDescent="0.2">
      <c r="A326" s="207"/>
      <c r="B326" s="207"/>
      <c r="C326" s="207"/>
      <c r="D326" s="207"/>
    </row>
    <row r="327" spans="1:4" x14ac:dyDescent="0.2">
      <c r="A327" s="207"/>
      <c r="B327" s="207"/>
      <c r="C327" s="207"/>
      <c r="D327" s="207"/>
    </row>
    <row r="328" spans="1:4" x14ac:dyDescent="0.2">
      <c r="A328" s="207"/>
      <c r="B328" s="207"/>
      <c r="C328" s="207"/>
      <c r="D328" s="207"/>
    </row>
    <row r="329" spans="1:4" x14ac:dyDescent="0.2">
      <c r="A329" s="207"/>
      <c r="B329" s="207"/>
      <c r="C329" s="207"/>
      <c r="D329" s="207"/>
    </row>
    <row r="330" spans="1:4" x14ac:dyDescent="0.2">
      <c r="A330" s="207"/>
      <c r="B330" s="207"/>
      <c r="C330" s="207"/>
      <c r="D330" s="207"/>
    </row>
    <row r="331" spans="1:4" x14ac:dyDescent="0.2">
      <c r="A331" s="207"/>
      <c r="B331" s="207"/>
      <c r="C331" s="207"/>
      <c r="D331" s="207"/>
    </row>
    <row r="332" spans="1:4" x14ac:dyDescent="0.2">
      <c r="A332" s="207"/>
      <c r="B332" s="207"/>
      <c r="C332" s="207"/>
      <c r="D332" s="207"/>
    </row>
    <row r="333" spans="1:4" x14ac:dyDescent="0.2">
      <c r="A333" s="207"/>
      <c r="B333" s="207"/>
      <c r="C333" s="207"/>
      <c r="D333" s="207"/>
    </row>
    <row r="334" spans="1:4" x14ac:dyDescent="0.2">
      <c r="A334" s="207"/>
      <c r="B334" s="207"/>
      <c r="C334" s="207"/>
      <c r="D334" s="207"/>
    </row>
    <row r="335" spans="1:4" x14ac:dyDescent="0.2">
      <c r="A335" s="207"/>
      <c r="B335" s="207"/>
      <c r="C335" s="207"/>
      <c r="D335" s="207"/>
    </row>
    <row r="336" spans="1:4" x14ac:dyDescent="0.2">
      <c r="A336" s="207"/>
      <c r="B336" s="207"/>
      <c r="C336" s="207"/>
      <c r="D336" s="207"/>
    </row>
  </sheetData>
  <mergeCells count="16">
    <mergeCell ref="A1:C1"/>
    <mergeCell ref="A2:C2"/>
    <mergeCell ref="A18:C18"/>
    <mergeCell ref="B11:C11"/>
    <mergeCell ref="B12:C12"/>
    <mergeCell ref="B8:C8"/>
    <mergeCell ref="B10:C10"/>
    <mergeCell ref="B14:C14"/>
    <mergeCell ref="B13:C13"/>
    <mergeCell ref="A3:A8"/>
    <mergeCell ref="B15:C15"/>
    <mergeCell ref="A17:C17"/>
    <mergeCell ref="B3:C3"/>
    <mergeCell ref="B4:C4"/>
    <mergeCell ref="B5:C5"/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F4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D11" sqref="AD11"/>
    </sheetView>
  </sheetViews>
  <sheetFormatPr defaultColWidth="9.140625" defaultRowHeight="12.75" x14ac:dyDescent="0.2"/>
  <cols>
    <col min="1" max="1" width="32.28515625" style="8" customWidth="1"/>
    <col min="2" max="2" width="20.7109375" style="8" customWidth="1"/>
    <col min="3" max="7" width="20.85546875" style="8" customWidth="1"/>
    <col min="8" max="23" width="20.85546875" style="8" hidden="1" customWidth="1"/>
    <col min="24" max="24" width="20.85546875" style="8" customWidth="1"/>
    <col min="25" max="29" width="11.7109375" style="8" customWidth="1"/>
    <col min="30" max="30" width="15.85546875" style="8" customWidth="1"/>
    <col min="31" max="31" width="15" style="8" bestFit="1" customWidth="1"/>
    <col min="32" max="16384" width="9.140625" style="8"/>
  </cols>
  <sheetData>
    <row r="1" spans="1:32" s="53" customFormat="1" ht="23.25" x14ac:dyDescent="0.35">
      <c r="A1" s="17"/>
      <c r="C1" s="19" t="s">
        <v>47</v>
      </c>
      <c r="D1" s="56"/>
      <c r="E1" s="56"/>
      <c r="F1" s="56"/>
      <c r="G1" s="65">
        <f>'Count Detail - Stage 1'!B40</f>
        <v>0</v>
      </c>
      <c r="I1" s="20"/>
      <c r="J1" s="5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Y1" s="141"/>
      <c r="Z1" s="141"/>
      <c r="AA1" s="141"/>
      <c r="AB1" s="141"/>
    </row>
    <row r="2" spans="1:32" s="53" customFormat="1" ht="56.25" thickBot="1" x14ac:dyDescent="0.45">
      <c r="A2" s="147" t="s">
        <v>186</v>
      </c>
      <c r="B2" s="23"/>
      <c r="C2" s="23"/>
      <c r="D2" s="23"/>
      <c r="E2" s="23"/>
      <c r="F2" s="23"/>
      <c r="G2" s="23"/>
      <c r="H2" s="56"/>
      <c r="I2" s="21"/>
      <c r="J2" s="5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41"/>
      <c r="Z2" s="141"/>
      <c r="AA2" s="141"/>
      <c r="AB2" s="141"/>
    </row>
    <row r="3" spans="1:32" s="226" customFormat="1" ht="140.1" customHeight="1" x14ac:dyDescent="0.2">
      <c r="A3" s="24" t="s">
        <v>143</v>
      </c>
      <c r="B3" s="137" t="s">
        <v>184</v>
      </c>
      <c r="C3" s="133" t="str">
        <f>IF(C34="y",'Set Up Data'!$C15,"Excluded")</f>
        <v>Excluded</v>
      </c>
      <c r="D3" s="134" t="str">
        <f>IF(D34="y",'Set Up Data'!$C16,"Excluded")</f>
        <v>Excluded</v>
      </c>
      <c r="E3" s="135" t="str">
        <f>IF(E34="y",'Set Up Data'!$C17,"Excluded")</f>
        <v>Excluded</v>
      </c>
      <c r="F3" s="136" t="str">
        <f>IF(F34="y",'Set Up Data'!$C18,"Excluded")</f>
        <v>Excluded</v>
      </c>
      <c r="G3" s="144" t="str">
        <f>IF(G34="y",'Set Up Data'!$C18,"Excluded")</f>
        <v>Excluded</v>
      </c>
      <c r="H3" s="137" t="e">
        <f>IF(H34="y",#REF!,"Excluded")</f>
        <v>#REF!</v>
      </c>
      <c r="I3" s="137" t="e">
        <f>IF(I34="y",#REF!,"Excluded")</f>
        <v>#REF!</v>
      </c>
      <c r="J3" s="137" t="e">
        <f>IF(J34="y",#REF!,"Excluded")</f>
        <v>#REF!</v>
      </c>
      <c r="K3" s="137" t="e">
        <f>IF(K34="y",#REF!,"Excluded")</f>
        <v>#REF!</v>
      </c>
      <c r="L3" s="137" t="e">
        <f>IF(L34="y",#REF!,"Excluded")</f>
        <v>#REF!</v>
      </c>
      <c r="M3" s="137" t="e">
        <f>IF(M34="y",#REF!,"Excluded")</f>
        <v>#REF!</v>
      </c>
      <c r="N3" s="137" t="e">
        <f>IF(N34="y",#REF!,"Excluded")</f>
        <v>#REF!</v>
      </c>
      <c r="O3" s="137" t="e">
        <f>IF(O34="y",#REF!,"Excluded")</f>
        <v>#REF!</v>
      </c>
      <c r="P3" s="137" t="e">
        <f>IF(P34="y",#REF!,"Excluded")</f>
        <v>#REF!</v>
      </c>
      <c r="Q3" s="137" t="e">
        <f>IF(Q34="y",#REF!,"Excluded")</f>
        <v>#REF!</v>
      </c>
      <c r="R3" s="137" t="e">
        <f>IF(R34="y",#REF!,"Excluded")</f>
        <v>#REF!</v>
      </c>
      <c r="S3" s="137" t="e">
        <f>IF(S34="y",#REF!,"Excluded")</f>
        <v>#REF!</v>
      </c>
      <c r="T3" s="137" t="e">
        <f>IF(T34="y",#REF!,"Excluded")</f>
        <v>#REF!</v>
      </c>
      <c r="U3" s="137" t="e">
        <f>IF(U34="y",#REF!,"Excluded")</f>
        <v>#REF!</v>
      </c>
      <c r="V3" s="137" t="e">
        <f>IF(V34="y",#REF!,"Excluded")</f>
        <v>#REF!</v>
      </c>
      <c r="W3" s="137" t="e">
        <f>IF(W34="y",'Set Up Data'!$C19,"Excluded")</f>
        <v>#REF!</v>
      </c>
      <c r="X3" s="137" t="s">
        <v>52</v>
      </c>
      <c r="Y3" s="146" t="s">
        <v>159</v>
      </c>
      <c r="Z3" s="146" t="s">
        <v>160</v>
      </c>
      <c r="AA3" s="146" t="s">
        <v>161</v>
      </c>
      <c r="AB3" s="146" t="s">
        <v>162</v>
      </c>
      <c r="AC3" s="146" t="s">
        <v>185</v>
      </c>
      <c r="AD3" s="145" t="s">
        <v>219</v>
      </c>
      <c r="AE3" s="137" t="s">
        <v>8</v>
      </c>
      <c r="AF3" s="224" t="s">
        <v>7</v>
      </c>
    </row>
    <row r="4" spans="1:32" ht="23.25" x14ac:dyDescent="0.35">
      <c r="A4" s="167" t="s">
        <v>144</v>
      </c>
      <c r="B4" s="73">
        <f>SUMIF('Count Detail - Stage 1'!$C$38:$G$38,"",'Count Detail - Stage 1'!$C5:$G5)</f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>
        <f>SUM(Y4:AB4)</f>
        <v>0</v>
      </c>
      <c r="AD4" s="320">
        <f>C4-AC4</f>
        <v>0</v>
      </c>
      <c r="AE4" s="25">
        <f t="shared" ref="AE4:AE17" si="0">SUM(C4:AC4)</f>
        <v>0</v>
      </c>
      <c r="AF4" s="58">
        <f t="shared" ref="AF4:AF17" si="1">IF(AE4=0,0,AE4-B4)</f>
        <v>0</v>
      </c>
    </row>
    <row r="5" spans="1:32" ht="23.25" x14ac:dyDescent="0.35">
      <c r="A5" s="168" t="s">
        <v>145</v>
      </c>
      <c r="B5" s="73">
        <f>SUMIF('Count Detail - Stage 1'!$C$38:$G$38,"",'Count Detail - Stage 1'!$C6:$G6)</f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>
        <f t="shared" ref="AC5:AC17" si="2">SUM(Y5:AB5)</f>
        <v>0</v>
      </c>
      <c r="AD5" s="320">
        <f t="shared" ref="AD5:AD17" si="3">C5-AC5</f>
        <v>0</v>
      </c>
      <c r="AE5" s="25">
        <f t="shared" si="0"/>
        <v>0</v>
      </c>
      <c r="AF5" s="58">
        <f t="shared" si="1"/>
        <v>0</v>
      </c>
    </row>
    <row r="6" spans="1:32" ht="23.25" x14ac:dyDescent="0.35">
      <c r="A6" s="168" t="s">
        <v>146</v>
      </c>
      <c r="B6" s="73">
        <f>SUMIF('Count Detail - Stage 1'!$C$38:$G$38,"",'Count Detail - Stage 1'!$C7:$G7)</f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>
        <f t="shared" si="2"/>
        <v>0</v>
      </c>
      <c r="AD6" s="320">
        <f t="shared" si="3"/>
        <v>0</v>
      </c>
      <c r="AE6" s="25">
        <f t="shared" si="0"/>
        <v>0</v>
      </c>
      <c r="AF6" s="58">
        <f t="shared" si="1"/>
        <v>0</v>
      </c>
    </row>
    <row r="7" spans="1:32" ht="23.25" x14ac:dyDescent="0.35">
      <c r="A7" s="168" t="s">
        <v>147</v>
      </c>
      <c r="B7" s="73">
        <f>SUMIF('Count Detail - Stage 1'!$C$38:$G$38,"",'Count Detail - Stage 1'!$C8:$G8)</f>
        <v>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>
        <f t="shared" si="2"/>
        <v>0</v>
      </c>
      <c r="AD7" s="320">
        <f t="shared" si="3"/>
        <v>0</v>
      </c>
      <c r="AE7" s="25">
        <f t="shared" si="0"/>
        <v>0</v>
      </c>
      <c r="AF7" s="58">
        <f t="shared" si="1"/>
        <v>0</v>
      </c>
    </row>
    <row r="8" spans="1:32" ht="23.25" x14ac:dyDescent="0.35">
      <c r="A8" s="168" t="s">
        <v>148</v>
      </c>
      <c r="B8" s="73">
        <f>SUMIF('Count Detail - Stage 1'!$C$38:$G$38,"",'Count Detail - Stage 1'!$C9:$G9)</f>
        <v>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>
        <f t="shared" si="2"/>
        <v>0</v>
      </c>
      <c r="AD8" s="320">
        <f t="shared" si="3"/>
        <v>0</v>
      </c>
      <c r="AE8" s="25">
        <f t="shared" si="0"/>
        <v>0</v>
      </c>
      <c r="AF8" s="58">
        <f t="shared" si="1"/>
        <v>0</v>
      </c>
    </row>
    <row r="9" spans="1:32" ht="23.25" x14ac:dyDescent="0.35">
      <c r="A9" s="168" t="s">
        <v>149</v>
      </c>
      <c r="B9" s="73">
        <f>SUMIF('Count Detail - Stage 1'!$C$38:$G$38,"",'Count Detail - Stage 1'!$C10:$G10)</f>
        <v>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>
        <f t="shared" si="2"/>
        <v>0</v>
      </c>
      <c r="AD9" s="320">
        <f t="shared" si="3"/>
        <v>0</v>
      </c>
      <c r="AE9" s="25">
        <f t="shared" si="0"/>
        <v>0</v>
      </c>
      <c r="AF9" s="58">
        <f t="shared" si="1"/>
        <v>0</v>
      </c>
    </row>
    <row r="10" spans="1:32" ht="46.15" customHeight="1" x14ac:dyDescent="0.35">
      <c r="A10" s="283" t="s">
        <v>203</v>
      </c>
      <c r="B10" s="73">
        <f>SUMIF('Count Detail - Stage 1'!$C$38:$G$38,"",'Count Detail - Stage 1'!$C11:$G11)+SUMIF('Count Detail - Stage 1'!$C$38:$G$38,"",'Count Detail - Stage 1'!$C$24:$G$24)</f>
        <v>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f t="shared" si="2"/>
        <v>0</v>
      </c>
      <c r="AD10" s="320">
        <f t="shared" si="3"/>
        <v>0</v>
      </c>
      <c r="AE10" s="25">
        <f t="shared" si="0"/>
        <v>0</v>
      </c>
      <c r="AF10" s="58">
        <f t="shared" si="1"/>
        <v>0</v>
      </c>
    </row>
    <row r="11" spans="1:32" ht="23.25" x14ac:dyDescent="0.35">
      <c r="A11" s="168" t="s">
        <v>151</v>
      </c>
      <c r="B11" s="73">
        <f>SUMIF('Count Detail - Stage 1'!$C$38:$G$38,"",'Count Detail - Stage 1'!$C12:$G12)</f>
        <v>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>
        <f t="shared" si="2"/>
        <v>0</v>
      </c>
      <c r="AD11" s="320">
        <f>B11-AC11</f>
        <v>0</v>
      </c>
      <c r="AE11" s="25">
        <f t="shared" si="0"/>
        <v>0</v>
      </c>
      <c r="AF11" s="58">
        <f t="shared" si="1"/>
        <v>0</v>
      </c>
    </row>
    <row r="12" spans="1:32" ht="23.25" x14ac:dyDescent="0.35">
      <c r="A12" s="168" t="s">
        <v>152</v>
      </c>
      <c r="B12" s="73">
        <f>SUMIF('Count Detail - Stage 1'!$C$38:$G$38,"",'Count Detail - Stage 1'!$C13:$G13)</f>
        <v>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>
        <f t="shared" si="2"/>
        <v>0</v>
      </c>
      <c r="AD12" s="320">
        <f t="shared" si="3"/>
        <v>0</v>
      </c>
      <c r="AE12" s="25">
        <f t="shared" si="0"/>
        <v>0</v>
      </c>
      <c r="AF12" s="58">
        <f t="shared" si="1"/>
        <v>0</v>
      </c>
    </row>
    <row r="13" spans="1:32" ht="23.25" x14ac:dyDescent="0.35">
      <c r="A13" s="168" t="s">
        <v>153</v>
      </c>
      <c r="B13" s="73">
        <f>SUMIF('Count Detail - Stage 1'!$C$38:$G$38,"",'Count Detail - Stage 1'!$C14:$G14)</f>
        <v>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f t="shared" si="2"/>
        <v>0</v>
      </c>
      <c r="AD13" s="320">
        <f t="shared" si="3"/>
        <v>0</v>
      </c>
      <c r="AE13" s="25">
        <f t="shared" si="0"/>
        <v>0</v>
      </c>
      <c r="AF13" s="58">
        <f t="shared" si="1"/>
        <v>0</v>
      </c>
    </row>
    <row r="14" spans="1:32" ht="23.25" x14ac:dyDescent="0.35">
      <c r="A14" s="168" t="s">
        <v>154</v>
      </c>
      <c r="B14" s="73">
        <f>SUMIF('Count Detail - Stage 1'!$C$38:$G$38,"",'Count Detail - Stage 1'!$C15:$G15)</f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f t="shared" si="2"/>
        <v>0</v>
      </c>
      <c r="AD14" s="320">
        <f t="shared" si="3"/>
        <v>0</v>
      </c>
      <c r="AE14" s="25">
        <f t="shared" si="0"/>
        <v>0</v>
      </c>
      <c r="AF14" s="58">
        <f t="shared" si="1"/>
        <v>0</v>
      </c>
    </row>
    <row r="15" spans="1:32" ht="23.25" x14ac:dyDescent="0.35">
      <c r="A15" s="168" t="s">
        <v>155</v>
      </c>
      <c r="B15" s="73">
        <f>SUMIF('Count Detail - Stage 1'!$C$38:$G$38,"",'Count Detail - Stage 1'!$C16:$G16)</f>
        <v>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>
        <f t="shared" si="2"/>
        <v>0</v>
      </c>
      <c r="AD15" s="320">
        <f t="shared" si="3"/>
        <v>0</v>
      </c>
      <c r="AE15" s="25">
        <f t="shared" si="0"/>
        <v>0</v>
      </c>
      <c r="AF15" s="58">
        <f t="shared" si="1"/>
        <v>0</v>
      </c>
    </row>
    <row r="16" spans="1:32" ht="23.25" x14ac:dyDescent="0.35">
      <c r="A16" s="168" t="s">
        <v>156</v>
      </c>
      <c r="B16" s="73">
        <f>SUMIF('Count Detail - Stage 1'!$C$38:$G$38,"",'Count Detail - Stage 1'!$C17:$G17)</f>
        <v>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>
        <f t="shared" si="2"/>
        <v>0</v>
      </c>
      <c r="AD16" s="320">
        <f t="shared" si="3"/>
        <v>0</v>
      </c>
      <c r="AE16" s="25">
        <f t="shared" si="0"/>
        <v>0</v>
      </c>
      <c r="AF16" s="58">
        <f t="shared" si="1"/>
        <v>0</v>
      </c>
    </row>
    <row r="17" spans="1:32" ht="23.25" x14ac:dyDescent="0.35">
      <c r="A17" s="168" t="s">
        <v>157</v>
      </c>
      <c r="B17" s="73">
        <f>SUMIF('Count Detail - Stage 1'!$C$38:$G$38,"",'Count Detail - Stage 1'!$C18:$G18)</f>
        <v>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>
        <f t="shared" si="2"/>
        <v>0</v>
      </c>
      <c r="AD17" s="320">
        <f t="shared" si="3"/>
        <v>0</v>
      </c>
      <c r="AE17" s="25">
        <f t="shared" si="0"/>
        <v>0</v>
      </c>
      <c r="AF17" s="58">
        <f t="shared" si="1"/>
        <v>0</v>
      </c>
    </row>
    <row r="18" spans="1:32" ht="23.25" x14ac:dyDescent="0.35">
      <c r="A18" s="26" t="s">
        <v>20</v>
      </c>
      <c r="B18" s="27">
        <f>SUM(B4:B17)</f>
        <v>0</v>
      </c>
      <c r="C18" s="27">
        <f>SUM(C4:C17)</f>
        <v>0</v>
      </c>
      <c r="D18" s="27">
        <f>SUM(D4:D17)</f>
        <v>0</v>
      </c>
      <c r="E18" s="27">
        <f>SUM(E4:E17)</f>
        <v>0</v>
      </c>
      <c r="F18" s="27">
        <f>SUM(F4:F17)</f>
        <v>0</v>
      </c>
      <c r="G18" s="27">
        <f t="shared" ref="G18:AB18" si="4">SUM(G4:G17)</f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si="4"/>
        <v>0</v>
      </c>
      <c r="O18" s="27">
        <f t="shared" si="4"/>
        <v>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0</v>
      </c>
      <c r="T18" s="27">
        <f t="shared" si="4"/>
        <v>0</v>
      </c>
      <c r="U18" s="27">
        <f t="shared" si="4"/>
        <v>0</v>
      </c>
      <c r="V18" s="27">
        <f t="shared" si="4"/>
        <v>0</v>
      </c>
      <c r="W18" s="27">
        <f t="shared" si="4"/>
        <v>0</v>
      </c>
      <c r="X18" s="27">
        <f t="shared" si="4"/>
        <v>0</v>
      </c>
      <c r="Y18" s="27">
        <f t="shared" si="4"/>
        <v>0</v>
      </c>
      <c r="Z18" s="27">
        <f t="shared" si="4"/>
        <v>0</v>
      </c>
      <c r="AA18" s="27">
        <f t="shared" si="4"/>
        <v>0</v>
      </c>
      <c r="AB18" s="27">
        <f t="shared" si="4"/>
        <v>0</v>
      </c>
      <c r="AC18" s="27">
        <f>SUM(AC4:AC17)</f>
        <v>0</v>
      </c>
      <c r="AD18" s="187"/>
      <c r="AE18" s="27">
        <f>SUM(AE4:AE17)</f>
        <v>0</v>
      </c>
      <c r="AF18" s="27">
        <f>G1-B18</f>
        <v>0</v>
      </c>
    </row>
    <row r="19" spans="1:32" s="31" customFormat="1" ht="23.25" x14ac:dyDescent="0.3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29"/>
    </row>
    <row r="20" spans="1:32" ht="56.25" thickBot="1" x14ac:dyDescent="0.45">
      <c r="A20" s="234" t="s">
        <v>187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2" ht="140.1" customHeight="1" x14ac:dyDescent="0.2">
      <c r="A21" s="33" t="s">
        <v>50</v>
      </c>
      <c r="B21" s="152" t="s">
        <v>19</v>
      </c>
      <c r="C21" s="153" t="str">
        <f>IF(C34="y","GOOD for "&amp;C3,"Excluded")</f>
        <v>Excluded</v>
      </c>
      <c r="D21" s="225" t="str">
        <f>IF(D34="y","GOOD for "&amp;D3,"Excluded")</f>
        <v>Excluded</v>
      </c>
      <c r="E21" s="231" t="str">
        <f>IF(E34="y","GOOD for "&amp;E3,"Excluded")</f>
        <v>Excluded</v>
      </c>
      <c r="F21" s="232" t="str">
        <f>IF(F34="y","GOOD for "&amp;F3,"Excluded")</f>
        <v>Excluded</v>
      </c>
      <c r="G21" s="233" t="str">
        <f t="shared" ref="G21:W21" si="5">IF(G34="y","GOOD for "&amp;G3,"Excluded")</f>
        <v>Excluded</v>
      </c>
      <c r="H21" s="222" t="e">
        <f t="shared" si="5"/>
        <v>#REF!</v>
      </c>
      <c r="I21" s="222" t="e">
        <f t="shared" si="5"/>
        <v>#REF!</v>
      </c>
      <c r="J21" s="222" t="e">
        <f t="shared" si="5"/>
        <v>#REF!</v>
      </c>
      <c r="K21" s="222" t="e">
        <f t="shared" si="5"/>
        <v>#REF!</v>
      </c>
      <c r="L21" s="222" t="e">
        <f t="shared" si="5"/>
        <v>#REF!</v>
      </c>
      <c r="M21" s="222" t="e">
        <f t="shared" si="5"/>
        <v>#REF!</v>
      </c>
      <c r="N21" s="222" t="e">
        <f t="shared" si="5"/>
        <v>#REF!</v>
      </c>
      <c r="O21" s="222" t="e">
        <f t="shared" si="5"/>
        <v>#REF!</v>
      </c>
      <c r="P21" s="222" t="e">
        <f t="shared" si="5"/>
        <v>#REF!</v>
      </c>
      <c r="Q21" s="222" t="e">
        <f t="shared" si="5"/>
        <v>#REF!</v>
      </c>
      <c r="R21" s="222" t="e">
        <f t="shared" si="5"/>
        <v>#REF!</v>
      </c>
      <c r="S21" s="222" t="e">
        <f t="shared" si="5"/>
        <v>#REF!</v>
      </c>
      <c r="T21" s="222" t="e">
        <f t="shared" si="5"/>
        <v>#REF!</v>
      </c>
      <c r="U21" s="222" t="e">
        <f t="shared" si="5"/>
        <v>#REF!</v>
      </c>
      <c r="V21" s="222" t="e">
        <f t="shared" si="5"/>
        <v>#REF!</v>
      </c>
      <c r="W21" s="222" t="e">
        <f t="shared" si="5"/>
        <v>#REF!</v>
      </c>
      <c r="X21" s="137" t="s">
        <v>52</v>
      </c>
      <c r="Y21" s="223"/>
      <c r="Z21" s="223"/>
      <c r="AA21" s="223"/>
      <c r="AB21" s="223"/>
      <c r="AC21" s="227" t="s">
        <v>9</v>
      </c>
      <c r="AD21" s="137" t="s">
        <v>49</v>
      </c>
      <c r="AE21" s="34" t="s">
        <v>7</v>
      </c>
    </row>
    <row r="22" spans="1:32" ht="23.25" x14ac:dyDescent="0.35">
      <c r="A22" s="35" t="s">
        <v>48</v>
      </c>
      <c r="B22" s="36">
        <f>AC18</f>
        <v>0</v>
      </c>
      <c r="C22" s="288">
        <f>'Adjudication - Stage 2'!$D$10</f>
        <v>0</v>
      </c>
      <c r="D22" s="288">
        <f>'Adjudication - Stage 2'!$D$11</f>
        <v>0</v>
      </c>
      <c r="E22" s="288">
        <f>'Adjudication - Stage 2'!$D$12</f>
        <v>0</v>
      </c>
      <c r="F22" s="288">
        <f>'Adjudication - Stage 2'!$D$13</f>
        <v>0</v>
      </c>
      <c r="G22" s="288">
        <f>'Adjudication - Stage 2'!$D$14</f>
        <v>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288">
        <f>'Adjudication - Stage 2'!$D$15</f>
        <v>0</v>
      </c>
      <c r="Y22" s="74"/>
      <c r="Z22" s="74"/>
      <c r="AA22" s="74"/>
      <c r="AB22" s="74"/>
      <c r="AC22" s="80">
        <f>'Adjudication - Stage 2'!D18</f>
        <v>0</v>
      </c>
      <c r="AD22" s="81">
        <f>SUM(C22:AC22)</f>
        <v>0</v>
      </c>
      <c r="AE22" s="57">
        <f>IF(B22=0,0,AD22-B22)</f>
        <v>0</v>
      </c>
    </row>
    <row r="23" spans="1:32" ht="23.25" x14ac:dyDescent="0.35">
      <c r="A23" s="37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  <c r="AE23" s="41"/>
    </row>
    <row r="24" spans="1:32" ht="27.75" x14ac:dyDescent="0.4">
      <c r="A24" s="42" t="s">
        <v>44</v>
      </c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0"/>
      <c r="AD24" s="43"/>
    </row>
    <row r="25" spans="1:32" ht="9.75" customHeight="1" x14ac:dyDescent="0.4">
      <c r="A25" s="42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3"/>
    </row>
    <row r="26" spans="1:32" ht="23.25" x14ac:dyDescent="0.35">
      <c r="A26" s="44"/>
      <c r="C26" s="4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2" ht="24" thickBot="1" x14ac:dyDescent="0.4">
      <c r="A27" s="44"/>
      <c r="B27" s="40"/>
      <c r="C27" s="4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2" ht="158.25" customHeight="1" thickBot="1" x14ac:dyDescent="0.4">
      <c r="A28" s="385" t="s">
        <v>25</v>
      </c>
      <c r="B28" s="171" t="s">
        <v>51</v>
      </c>
      <c r="C28" s="172" t="s">
        <v>53</v>
      </c>
      <c r="D28" s="172" t="s">
        <v>100</v>
      </c>
      <c r="E28" s="172" t="s">
        <v>54</v>
      </c>
      <c r="F28" s="172"/>
      <c r="G28" s="173" t="s">
        <v>23</v>
      </c>
      <c r="H28" s="78" t="s">
        <v>22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AD28" s="43"/>
    </row>
    <row r="29" spans="1:32" ht="23.25" x14ac:dyDescent="0.35">
      <c r="A29" s="385"/>
      <c r="B29" s="36">
        <f>X22</f>
        <v>0</v>
      </c>
      <c r="C29" s="289">
        <f>'Adjudication - Stage 2'!$D$4</f>
        <v>0</v>
      </c>
      <c r="D29" s="290">
        <f>'Adjudication - Stage 2'!$D$6</f>
        <v>0</v>
      </c>
      <c r="E29" s="290">
        <f>'Adjudication - Stage 2'!$D$7</f>
        <v>0</v>
      </c>
      <c r="F29" s="116"/>
      <c r="G29" s="77">
        <f>'Adjudication - Stage 2'!D8</f>
        <v>0</v>
      </c>
      <c r="H29" s="7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AD29" s="43"/>
    </row>
    <row r="30" spans="1:32" ht="23.25" x14ac:dyDescent="0.35">
      <c r="A30" s="47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43"/>
    </row>
    <row r="31" spans="1:32" ht="23.25" x14ac:dyDescent="0.35">
      <c r="A31" s="47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43"/>
    </row>
    <row r="32" spans="1:32" s="31" customFormat="1" ht="28.5" thickBot="1" x14ac:dyDescent="0.45">
      <c r="A32" s="42" t="str">
        <f>"Stage Two - Local Totals &amp; Stage Two Result for "&amp;'Set Up Data'!C2</f>
        <v>Stage Two - Local Totals &amp; Stage Two Result for Bath &amp; North East Somerset Council</v>
      </c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3"/>
      <c r="AE32" s="46"/>
    </row>
    <row r="33" spans="1:31" s="31" customFormat="1" ht="127.5" customHeight="1" thickBot="1" x14ac:dyDescent="0.45">
      <c r="A33" s="42"/>
      <c r="B33" s="228" t="s">
        <v>24</v>
      </c>
      <c r="C33" s="153" t="str">
        <f>IF(C34="y",'Set Up Data'!$C15,"Excluded")</f>
        <v>Excluded</v>
      </c>
      <c r="D33" s="225" t="str">
        <f>IF(D34="y",'Set Up Data'!$C16,"Excluded")</f>
        <v>Excluded</v>
      </c>
      <c r="E33" s="231" t="str">
        <f>IF(E34="y",'Set Up Data'!$C17,"Excluded")</f>
        <v>Excluded</v>
      </c>
      <c r="F33" s="232" t="str">
        <f>IF(F34="y",'Set Up Data'!$C17,"Excluded")</f>
        <v>Excluded</v>
      </c>
      <c r="G33" s="233" t="str">
        <f>IF(G34="y",'Set Up Data'!$C18,"Excluded")</f>
        <v>Excluded</v>
      </c>
      <c r="H33" s="222" t="e">
        <f>IF(H34="y",'Set Up Data'!$C15,"Excluded")</f>
        <v>#REF!</v>
      </c>
      <c r="I33" s="222" t="e">
        <f>IF(I34="y",'Set Up Data'!$C15,"Excluded")</f>
        <v>#REF!</v>
      </c>
      <c r="J33" s="222" t="e">
        <f>IF(J34="y",'Set Up Data'!$C15,"Excluded")</f>
        <v>#REF!</v>
      </c>
      <c r="K33" s="222" t="e">
        <f>IF(K34="y",'Set Up Data'!$C15,"Excluded")</f>
        <v>#REF!</v>
      </c>
      <c r="L33" s="222" t="e">
        <f>IF(L34="y",'Set Up Data'!$C15,"Excluded")</f>
        <v>#REF!</v>
      </c>
      <c r="M33" s="222" t="e">
        <f>IF(M34="y",'Set Up Data'!$C15,"Excluded")</f>
        <v>#REF!</v>
      </c>
      <c r="N33" s="222" t="e">
        <f>IF(N34="y",'Set Up Data'!$C15,"Excluded")</f>
        <v>#REF!</v>
      </c>
      <c r="O33" s="222" t="e">
        <f>IF(O34="y",'Set Up Data'!$C15,"Excluded")</f>
        <v>#REF!</v>
      </c>
      <c r="P33" s="222" t="e">
        <f>IF(P34="y",'Set Up Data'!$C15,"Excluded")</f>
        <v>#REF!</v>
      </c>
      <c r="Q33" s="222" t="e">
        <f>IF(Q34="y",'Set Up Data'!$C15,"Excluded")</f>
        <v>#REF!</v>
      </c>
      <c r="R33" s="222" t="e">
        <f>IF(R34="y",'Set Up Data'!$C15,"Excluded")</f>
        <v>#REF!</v>
      </c>
      <c r="S33" s="222" t="e">
        <f>IF(S34="y",'Set Up Data'!$C15,"Excluded")</f>
        <v>#REF!</v>
      </c>
      <c r="T33" s="222" t="e">
        <f>IF(T34="y",'Set Up Data'!$C15,"Excluded")</f>
        <v>#REF!</v>
      </c>
      <c r="U33" s="222" t="e">
        <f>IF(U34="y",'Set Up Data'!$C15,"Excluded")</f>
        <v>#REF!</v>
      </c>
      <c r="V33" s="222" t="e">
        <f>IF(V34="y",'Set Up Data'!$C15,"Excluded")</f>
        <v>#REF!</v>
      </c>
      <c r="W33" s="222" t="e">
        <f>IF(W34="y",'Set Up Data'!$C15,"Excluded")</f>
        <v>#REF!</v>
      </c>
      <c r="X33" s="137" t="s">
        <v>52</v>
      </c>
      <c r="Y33" s="223"/>
      <c r="Z33" s="223"/>
      <c r="AA33" s="223"/>
      <c r="AB33" s="223"/>
      <c r="AC33" s="227" t="s">
        <v>9</v>
      </c>
      <c r="AD33" s="137" t="s">
        <v>42</v>
      </c>
      <c r="AE33" s="34" t="s">
        <v>7</v>
      </c>
    </row>
    <row r="34" spans="1:31" s="67" customFormat="1" ht="24" thickBot="1" x14ac:dyDescent="0.4">
      <c r="A34" s="67" t="s">
        <v>17</v>
      </c>
      <c r="C34" s="68">
        <f>'Count Detail - Stage 1'!C$38</f>
        <v>0</v>
      </c>
      <c r="D34" s="68">
        <f>'Count Detail - Stage 1'!D$38</f>
        <v>0</v>
      </c>
      <c r="E34" s="68">
        <f>'Count Detail - Stage 1'!E$38</f>
        <v>0</v>
      </c>
      <c r="F34" s="68">
        <f>'Count Detail - Stage 1'!F$38</f>
        <v>0</v>
      </c>
      <c r="G34" s="68">
        <f>'Count Detail - Stage 1'!G$38</f>
        <v>0</v>
      </c>
      <c r="H34" s="68" t="e">
        <f>IF(ISBLANK(#REF!),"",#REF!)</f>
        <v>#REF!</v>
      </c>
      <c r="I34" s="68" t="e">
        <f>IF(ISBLANK(#REF!),"",#REF!)</f>
        <v>#REF!</v>
      </c>
      <c r="J34" s="68" t="e">
        <f>IF(ISBLANK(#REF!),"",#REF!)</f>
        <v>#REF!</v>
      </c>
      <c r="K34" s="68" t="e">
        <f>IF(ISBLANK(#REF!),"",#REF!)</f>
        <v>#REF!</v>
      </c>
      <c r="L34" s="68" t="e">
        <f>IF(ISBLANK(#REF!),"",#REF!)</f>
        <v>#REF!</v>
      </c>
      <c r="M34" s="68" t="e">
        <f>IF(ISBLANK(#REF!),"",#REF!)</f>
        <v>#REF!</v>
      </c>
      <c r="N34" s="68" t="e">
        <f>IF(ISBLANK(#REF!),"",#REF!)</f>
        <v>#REF!</v>
      </c>
      <c r="O34" s="68" t="e">
        <f>IF(ISBLANK(#REF!),"",#REF!)</f>
        <v>#REF!</v>
      </c>
      <c r="P34" s="68" t="e">
        <f>IF(ISBLANK(#REF!),"",#REF!)</f>
        <v>#REF!</v>
      </c>
      <c r="Q34" s="68" t="e">
        <f>IF(ISBLANK(#REF!),"",#REF!)</f>
        <v>#REF!</v>
      </c>
      <c r="R34" s="68" t="e">
        <f>IF(ISBLANK(#REF!),"",#REF!)</f>
        <v>#REF!</v>
      </c>
      <c r="S34" s="68" t="e">
        <f>IF(ISBLANK(#REF!),"",#REF!)</f>
        <v>#REF!</v>
      </c>
      <c r="T34" s="68" t="e">
        <f>IF(ISBLANK(#REF!),"",#REF!)</f>
        <v>#REF!</v>
      </c>
      <c r="U34" s="68" t="e">
        <f>IF(ISBLANK(#REF!),"",#REF!)</f>
        <v>#REF!</v>
      </c>
      <c r="V34" s="68" t="e">
        <f>IF(ISBLANK(#REF!),"",#REF!)</f>
        <v>#REF!</v>
      </c>
      <c r="W34" s="68" t="e">
        <f>IF(ISBLANK(#REF!),"",#REF!)</f>
        <v>#REF!</v>
      </c>
    </row>
    <row r="35" spans="1:31" s="31" customFormat="1" ht="24" thickBot="1" x14ac:dyDescent="0.4">
      <c r="A35" s="4" t="s">
        <v>45</v>
      </c>
      <c r="B35" s="82">
        <f>'Count Detail - Stage 1'!B36</f>
        <v>0</v>
      </c>
      <c r="C35" s="83">
        <f>IF(C34="y",'Count Detail - Stage 1'!C34,0)</f>
        <v>0</v>
      </c>
      <c r="D35" s="83">
        <f>IF(D34="y",'Count Detail - Stage 1'!D34,0)</f>
        <v>0</v>
      </c>
      <c r="E35" s="83">
        <f>IF(E34="y",'Count Detail - Stage 1'!E34,0)</f>
        <v>0</v>
      </c>
      <c r="F35" s="83">
        <f>IF(F34="y",'Count Detail - Stage 1'!F34,0)</f>
        <v>0</v>
      </c>
      <c r="G35" s="83">
        <f>IF(G34="y",'Count Detail - Stage 1'!G34,0)</f>
        <v>0</v>
      </c>
      <c r="H35" s="83" t="e">
        <f>IF(H34="y",'Count Detail - Stage 1'!H34,0)</f>
        <v>#REF!</v>
      </c>
      <c r="I35" s="83" t="e">
        <f>IF(I34="y",'Count Detail - Stage 1'!I34,0)</f>
        <v>#REF!</v>
      </c>
      <c r="J35" s="83" t="e">
        <f>IF(J34="y",'Count Detail - Stage 1'!J34,0)</f>
        <v>#REF!</v>
      </c>
      <c r="K35" s="83" t="e">
        <f>IF(K34="y",'Count Detail - Stage 1'!K34,0)</f>
        <v>#REF!</v>
      </c>
      <c r="L35" s="83" t="e">
        <f>IF(L34="y",'Count Detail - Stage 1'!L34,0)</f>
        <v>#REF!</v>
      </c>
      <c r="M35" s="83" t="e">
        <f>IF(M34="y",'Count Detail - Stage 1'!M34,0)</f>
        <v>#REF!</v>
      </c>
      <c r="N35" s="83" t="e">
        <f>IF(N34="y",'Count Detail - Stage 1'!N34,0)</f>
        <v>#REF!</v>
      </c>
      <c r="O35" s="83" t="e">
        <f>IF(O34="y",'Count Detail - Stage 1'!O34,0)</f>
        <v>#REF!</v>
      </c>
      <c r="P35" s="83" t="e">
        <f>IF(P34="y",'Count Detail - Stage 1'!P34,0)</f>
        <v>#REF!</v>
      </c>
      <c r="Q35" s="83" t="e">
        <f>IF(Q34="y",'Count Detail - Stage 1'!Q34,0)</f>
        <v>#REF!</v>
      </c>
      <c r="R35" s="83" t="e">
        <f>IF(R34="y",'Count Detail - Stage 1'!R34,0)</f>
        <v>#REF!</v>
      </c>
      <c r="S35" s="83" t="e">
        <f>IF(S34="y",'Count Detail - Stage 1'!S34,0)</f>
        <v>#REF!</v>
      </c>
      <c r="T35" s="83" t="e">
        <f>IF(T34="y",'Count Detail - Stage 1'!T34,0)</f>
        <v>#REF!</v>
      </c>
      <c r="U35" s="83" t="e">
        <f>IF(U34="y",'Count Detail - Stage 1'!U34,0)</f>
        <v>#REF!</v>
      </c>
      <c r="V35" s="83" t="e">
        <f>IF(V34="y",'Count Detail - Stage 1'!V34,0)</f>
        <v>#REF!</v>
      </c>
      <c r="W35" s="83" t="e">
        <f>IF(W34="y",'Count Detail - Stage 1'!W34,0)</f>
        <v>#REF!</v>
      </c>
      <c r="X35" s="84"/>
      <c r="Y35" s="84"/>
      <c r="Z35" s="84"/>
      <c r="AA35" s="84"/>
      <c r="AB35" s="84"/>
      <c r="AC35" s="84"/>
      <c r="AD35" s="87"/>
      <c r="AE35" s="70"/>
    </row>
    <row r="36" spans="1:31" ht="24" thickBot="1" x14ac:dyDescent="0.25">
      <c r="A36" s="4" t="s">
        <v>46</v>
      </c>
      <c r="B36" s="85">
        <f>G1</f>
        <v>0</v>
      </c>
      <c r="C36" s="85">
        <f>C18+C22</f>
        <v>0</v>
      </c>
      <c r="D36" s="85">
        <f>D18+D22</f>
        <v>0</v>
      </c>
      <c r="E36" s="85">
        <f>E18+E22</f>
        <v>0</v>
      </c>
      <c r="F36" s="85">
        <f>F18+F22</f>
        <v>0</v>
      </c>
      <c r="G36" s="85">
        <f t="shared" ref="G36:X36" si="6">G18+G22</f>
        <v>0</v>
      </c>
      <c r="H36" s="85">
        <f t="shared" si="6"/>
        <v>0</v>
      </c>
      <c r="I36" s="85">
        <f t="shared" si="6"/>
        <v>0</v>
      </c>
      <c r="J36" s="85">
        <f t="shared" si="6"/>
        <v>0</v>
      </c>
      <c r="K36" s="85">
        <f t="shared" si="6"/>
        <v>0</v>
      </c>
      <c r="L36" s="85">
        <f t="shared" si="6"/>
        <v>0</v>
      </c>
      <c r="M36" s="85">
        <f t="shared" si="6"/>
        <v>0</v>
      </c>
      <c r="N36" s="85">
        <f t="shared" si="6"/>
        <v>0</v>
      </c>
      <c r="O36" s="85">
        <f t="shared" si="6"/>
        <v>0</v>
      </c>
      <c r="P36" s="85">
        <f t="shared" si="6"/>
        <v>0</v>
      </c>
      <c r="Q36" s="85">
        <f t="shared" si="6"/>
        <v>0</v>
      </c>
      <c r="R36" s="85">
        <f t="shared" si="6"/>
        <v>0</v>
      </c>
      <c r="S36" s="85">
        <f t="shared" si="6"/>
        <v>0</v>
      </c>
      <c r="T36" s="85">
        <f t="shared" si="6"/>
        <v>0</v>
      </c>
      <c r="U36" s="85">
        <f t="shared" si="6"/>
        <v>0</v>
      </c>
      <c r="V36" s="85">
        <f t="shared" si="6"/>
        <v>0</v>
      </c>
      <c r="W36" s="85">
        <f t="shared" si="6"/>
        <v>0</v>
      </c>
      <c r="X36" s="85">
        <f t="shared" si="6"/>
        <v>0</v>
      </c>
      <c r="Y36" s="85"/>
      <c r="Z36" s="85"/>
      <c r="AA36" s="85"/>
      <c r="AB36" s="85"/>
      <c r="AC36" s="85">
        <f>AC22</f>
        <v>0</v>
      </c>
      <c r="AD36" s="85">
        <f>SUM(B36)</f>
        <v>0</v>
      </c>
      <c r="AE36" s="69">
        <f>B36-AD36</f>
        <v>0</v>
      </c>
    </row>
    <row r="37" spans="1:31" ht="24" thickBot="1" x14ac:dyDescent="0.25">
      <c r="A37" s="4" t="s">
        <v>26</v>
      </c>
      <c r="B37" s="86">
        <f>B35+B36</f>
        <v>0</v>
      </c>
      <c r="C37" s="86">
        <f t="shared" ref="C37:X37" si="7">C35+C36</f>
        <v>0</v>
      </c>
      <c r="D37" s="86">
        <f t="shared" si="7"/>
        <v>0</v>
      </c>
      <c r="E37" s="86">
        <f t="shared" si="7"/>
        <v>0</v>
      </c>
      <c r="F37" s="86">
        <f t="shared" si="7"/>
        <v>0</v>
      </c>
      <c r="G37" s="86">
        <f t="shared" si="7"/>
        <v>0</v>
      </c>
      <c r="H37" s="86" t="e">
        <f t="shared" si="7"/>
        <v>#REF!</v>
      </c>
      <c r="I37" s="86" t="e">
        <f t="shared" si="7"/>
        <v>#REF!</v>
      </c>
      <c r="J37" s="86" t="e">
        <f t="shared" si="7"/>
        <v>#REF!</v>
      </c>
      <c r="K37" s="86" t="e">
        <f t="shared" si="7"/>
        <v>#REF!</v>
      </c>
      <c r="L37" s="86" t="e">
        <f t="shared" si="7"/>
        <v>#REF!</v>
      </c>
      <c r="M37" s="86" t="e">
        <f t="shared" si="7"/>
        <v>#REF!</v>
      </c>
      <c r="N37" s="86" t="e">
        <f t="shared" si="7"/>
        <v>#REF!</v>
      </c>
      <c r="O37" s="86" t="e">
        <f t="shared" si="7"/>
        <v>#REF!</v>
      </c>
      <c r="P37" s="86" t="e">
        <f t="shared" si="7"/>
        <v>#REF!</v>
      </c>
      <c r="Q37" s="86" t="e">
        <f t="shared" si="7"/>
        <v>#REF!</v>
      </c>
      <c r="R37" s="86" t="e">
        <f t="shared" si="7"/>
        <v>#REF!</v>
      </c>
      <c r="S37" s="86" t="e">
        <f t="shared" si="7"/>
        <v>#REF!</v>
      </c>
      <c r="T37" s="86" t="e">
        <f t="shared" si="7"/>
        <v>#REF!</v>
      </c>
      <c r="U37" s="86" t="e">
        <f t="shared" si="7"/>
        <v>#REF!</v>
      </c>
      <c r="V37" s="86" t="e">
        <f t="shared" si="7"/>
        <v>#REF!</v>
      </c>
      <c r="W37" s="86" t="e">
        <f t="shared" si="7"/>
        <v>#REF!</v>
      </c>
      <c r="X37" s="86">
        <f t="shared" si="7"/>
        <v>0</v>
      </c>
      <c r="Y37" s="86"/>
      <c r="Z37" s="86"/>
      <c r="AA37" s="86"/>
      <c r="AB37" s="86"/>
      <c r="AC37" s="86"/>
      <c r="AD37" s="86"/>
      <c r="AE37" s="49"/>
    </row>
    <row r="39" spans="1:31" ht="34.5" customHeight="1" x14ac:dyDescent="0.2"/>
    <row r="40" spans="1:31" ht="27.75" x14ac:dyDescent="0.4">
      <c r="A40" s="22"/>
    </row>
  </sheetData>
  <sheetProtection formatCells="0" formatColumns="0" formatRows="0" insertColumns="0" insertRows="0"/>
  <mergeCells count="1">
    <mergeCell ref="A28:A29"/>
  </mergeCells>
  <phoneticPr fontId="4" type="noConversion"/>
  <conditionalFormatting sqref="AF4:AF17">
    <cfRule type="cellIs" dxfId="4" priority="6" operator="notEqual">
      <formula>0</formula>
    </cfRule>
  </conditionalFormatting>
  <conditionalFormatting sqref="AE22">
    <cfRule type="cellIs" dxfId="3" priority="5" operator="notEqual">
      <formula>0</formula>
    </cfRule>
  </conditionalFormatting>
  <conditionalFormatting sqref="B18">
    <cfRule type="cellIs" dxfId="2" priority="10" operator="notEqual">
      <formula>$G$1</formula>
    </cfRule>
  </conditionalFormatting>
  <conditionalFormatting sqref="AE36">
    <cfRule type="cellIs" dxfId="1" priority="2" operator="notEqual">
      <formula>0</formula>
    </cfRule>
  </conditionalFormatting>
  <conditionalFormatting sqref="G29">
    <cfRule type="cellIs" dxfId="0" priority="1" operator="notEqual">
      <formula>$B$29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horizontalDpi="1200" verticalDpi="1200" r:id="rId1"/>
  <headerFooter>
    <oddHeader>&amp;F</oddHead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9"/>
  <sheetViews>
    <sheetView workbookViewId="0">
      <selection activeCell="D9" sqref="D9"/>
    </sheetView>
  </sheetViews>
  <sheetFormatPr defaultRowHeight="12.75" x14ac:dyDescent="0.2"/>
  <cols>
    <col min="1" max="1" width="15.7109375" customWidth="1"/>
    <col min="2" max="2" width="8.140625" customWidth="1"/>
    <col min="3" max="3" width="76.7109375" customWidth="1"/>
    <col min="4" max="4" width="20.7109375" customWidth="1"/>
    <col min="5" max="50" width="10" customWidth="1"/>
    <col min="51" max="51" width="10.85546875" customWidth="1"/>
    <col min="52" max="52" width="30.5703125" customWidth="1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2'!AC18</f>
        <v>0</v>
      </c>
    </row>
    <row r="3" spans="1:67" s="210" customFormat="1" ht="35.1" customHeight="1" x14ac:dyDescent="0.3">
      <c r="A3" s="373" t="s">
        <v>180</v>
      </c>
      <c r="B3" s="388" t="s">
        <v>96</v>
      </c>
      <c r="C3" s="389"/>
      <c r="D3" s="230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99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90" t="s">
        <v>21</v>
      </c>
      <c r="C5" s="391"/>
      <c r="D5" s="22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100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54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SUM(D3,C6:D7)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IF('Count Detail - Stage 1'!$C$38="y",'Set Up Data'!$C$15,"Excluded")</f>
        <v>Excluded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IF('Count Detail - Stage 1'!$D$38="y",'Set Up Data'!$C$16,"Excluded")</f>
        <v>Excluded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IF('Count Detail - Stage 1'!$E$38="y",'Set Up Data'!$C$17,"Excluded")</f>
        <v>Excluded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tr">
        <f>IF('Count Detail - Stage 1'!$F$38="y",'Set Up Data'!$C$18,"Excluded")</f>
        <v>Excluded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tr">
        <f>IF('Count Detail - Stage 1'!$G$38="y",'Set Up Data'!$C$19,"Excluded")</f>
        <v>Excluded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3"/>
      <c r="B15" s="386" t="s">
        <v>52</v>
      </c>
      <c r="C15" s="387"/>
      <c r="D15" s="298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s="210" customFormat="1" ht="35.1" customHeight="1" thickBot="1" x14ac:dyDescent="0.35">
      <c r="A16" s="384"/>
      <c r="B16" s="376" t="s">
        <v>183</v>
      </c>
      <c r="C16" s="377"/>
      <c r="D16" s="280">
        <f>SUM(D10:D15)</f>
        <v>0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</row>
    <row r="17" spans="1:67" s="115" customFormat="1" ht="15.75" x14ac:dyDescent="0.2">
      <c r="A17" s="218"/>
      <c r="B17" s="216"/>
      <c r="C17" s="216"/>
      <c r="D17" s="218"/>
      <c r="E17" s="207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s="210" customFormat="1" ht="35.1" customHeight="1" x14ac:dyDescent="0.3">
      <c r="A18" s="360" t="s">
        <v>181</v>
      </c>
      <c r="B18" s="360"/>
      <c r="C18" s="360"/>
      <c r="D18" s="208">
        <f t="shared" ref="D18" si="0">D8+D16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s="210" customFormat="1" ht="35.1" customHeight="1" x14ac:dyDescent="0.3">
      <c r="A19" s="360" t="s">
        <v>94</v>
      </c>
      <c r="B19" s="360"/>
      <c r="C19" s="360"/>
      <c r="D19" s="208">
        <f>D18-D2</f>
        <v>0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</row>
  </sheetData>
  <mergeCells count="17">
    <mergeCell ref="A1:C1"/>
    <mergeCell ref="A2:C2"/>
    <mergeCell ref="A3:A8"/>
    <mergeCell ref="B3:C3"/>
    <mergeCell ref="B4:C4"/>
    <mergeCell ref="B5:C5"/>
    <mergeCell ref="B8:C8"/>
    <mergeCell ref="A18:C18"/>
    <mergeCell ref="A19:C19"/>
    <mergeCell ref="A10:A16"/>
    <mergeCell ref="B10:C10"/>
    <mergeCell ref="B11:C11"/>
    <mergeCell ref="B12:C12"/>
    <mergeCell ref="B13:C13"/>
    <mergeCell ref="B14:C14"/>
    <mergeCell ref="B16:C16"/>
    <mergeCell ref="B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17"/>
  <sheetViews>
    <sheetView workbookViewId="0">
      <selection activeCell="A7" sqref="A7:C7"/>
    </sheetView>
  </sheetViews>
  <sheetFormatPr defaultRowHeight="12.75" x14ac:dyDescent="0.2"/>
  <cols>
    <col min="1" max="1" width="39.7109375" customWidth="1"/>
    <col min="2" max="2" width="30" customWidth="1"/>
    <col min="3" max="3" width="25.7109375" customWidth="1"/>
    <col min="4" max="4" width="5" customWidth="1"/>
  </cols>
  <sheetData>
    <row r="1" spans="1:6" ht="23.25" x14ac:dyDescent="0.35">
      <c r="A1" s="394" t="s">
        <v>55</v>
      </c>
      <c r="B1" s="394"/>
      <c r="C1" s="394"/>
    </row>
    <row r="2" spans="1:6" ht="23.25" x14ac:dyDescent="0.35">
      <c r="A2" s="394" t="s">
        <v>122</v>
      </c>
      <c r="B2" s="394"/>
      <c r="C2" s="394"/>
    </row>
    <row r="3" spans="1:6" x14ac:dyDescent="0.2">
      <c r="A3" s="395"/>
      <c r="B3" s="395"/>
      <c r="C3" s="395"/>
    </row>
    <row r="4" spans="1:6" ht="26.25" x14ac:dyDescent="0.4">
      <c r="A4" s="396" t="s">
        <v>85</v>
      </c>
      <c r="B4" s="396"/>
      <c r="C4" s="396"/>
    </row>
    <row r="5" spans="1:6" ht="26.25" x14ac:dyDescent="0.4">
      <c r="A5" s="397"/>
      <c r="B5" s="397"/>
      <c r="C5" s="397"/>
    </row>
    <row r="6" spans="1:6" ht="25.5" customHeight="1" x14ac:dyDescent="0.2">
      <c r="A6" s="112" t="s">
        <v>127</v>
      </c>
      <c r="B6" s="401" t="str">
        <f>'Set Up Data'!$C$2</f>
        <v>Bath &amp; North East Somerset Council</v>
      </c>
      <c r="C6" s="401"/>
    </row>
    <row r="7" spans="1:6" s="115" customFormat="1" ht="39.950000000000003" customHeight="1" x14ac:dyDescent="0.2">
      <c r="A7" s="400" t="s">
        <v>223</v>
      </c>
      <c r="B7" s="400"/>
      <c r="C7" s="400"/>
    </row>
    <row r="8" spans="1:6" ht="20.100000000000001" customHeight="1" x14ac:dyDescent="0.2">
      <c r="A8" s="393"/>
      <c r="B8" s="393"/>
      <c r="C8" s="393"/>
    </row>
    <row r="9" spans="1:6" ht="39.950000000000003" customHeight="1" x14ac:dyDescent="0.2">
      <c r="A9" s="398" t="s">
        <v>123</v>
      </c>
      <c r="B9" s="399"/>
      <c r="C9" s="114" t="str">
        <f>'Set Up Data'!C8</f>
        <v>&lt;&lt;INSERT ELECTORATE ON 06/05/2021&gt;&gt;</v>
      </c>
    </row>
    <row r="10" spans="1:6" ht="39.950000000000003" customHeight="1" x14ac:dyDescent="0.2">
      <c r="A10" s="392" t="s">
        <v>221</v>
      </c>
      <c r="B10" s="392"/>
      <c r="C10" s="114">
        <f>'Verification Detail'!G133</f>
        <v>0</v>
      </c>
      <c r="F10" s="127"/>
    </row>
    <row r="11" spans="1:6" ht="39.950000000000003" customHeight="1" thickBot="1" x14ac:dyDescent="0.25">
      <c r="A11" s="402" t="s">
        <v>222</v>
      </c>
      <c r="B11" s="402"/>
      <c r="C11" s="318">
        <f>'Verification Detail'!F135</f>
        <v>0</v>
      </c>
    </row>
    <row r="12" spans="1:6" ht="39.950000000000003" customHeight="1" thickTop="1" x14ac:dyDescent="0.2">
      <c r="A12" s="405" t="s">
        <v>88</v>
      </c>
      <c r="B12" s="405"/>
      <c r="C12" s="319">
        <f>'Verification Detail'!I131</f>
        <v>0</v>
      </c>
    </row>
    <row r="13" spans="1:6" ht="39.950000000000003" customHeight="1" x14ac:dyDescent="0.2">
      <c r="A13" s="406" t="s">
        <v>89</v>
      </c>
      <c r="B13" s="406"/>
      <c r="C13" s="103">
        <f>'Verification Detail'!M136</f>
        <v>0</v>
      </c>
    </row>
    <row r="14" spans="1:6" s="407" customFormat="1" ht="20.100000000000001" customHeight="1" x14ac:dyDescent="0.2"/>
    <row r="15" spans="1:6" ht="30" customHeight="1" x14ac:dyDescent="0.2">
      <c r="A15" s="102" t="s">
        <v>90</v>
      </c>
      <c r="B15" s="403" t="str">
        <f>'Set Up Data'!C4</f>
        <v>Will Godfrey</v>
      </c>
      <c r="C15" s="403"/>
      <c r="D15" s="97"/>
    </row>
    <row r="16" spans="1:6" ht="30" customHeight="1" x14ac:dyDescent="0.2">
      <c r="A16" s="102" t="s">
        <v>91</v>
      </c>
      <c r="B16" s="408"/>
      <c r="C16" s="408"/>
      <c r="D16" s="97"/>
    </row>
    <row r="17" spans="1:4" ht="30" customHeight="1" x14ac:dyDescent="0.2">
      <c r="A17" s="102" t="s">
        <v>86</v>
      </c>
      <c r="B17" s="404" t="s">
        <v>124</v>
      </c>
      <c r="C17" s="404"/>
      <c r="D17" s="97"/>
    </row>
  </sheetData>
  <mergeCells count="17">
    <mergeCell ref="A11:B11"/>
    <mergeCell ref="B15:C15"/>
    <mergeCell ref="B17:C17"/>
    <mergeCell ref="A12:B12"/>
    <mergeCell ref="A13:B13"/>
    <mergeCell ref="A14:XFD14"/>
    <mergeCell ref="B16:C16"/>
    <mergeCell ref="A10:B10"/>
    <mergeCell ref="A8:C8"/>
    <mergeCell ref="A1:C1"/>
    <mergeCell ref="A2:C2"/>
    <mergeCell ref="A3:C3"/>
    <mergeCell ref="A4:C4"/>
    <mergeCell ref="A5:C5"/>
    <mergeCell ref="A9:B9"/>
    <mergeCell ref="A7:C7"/>
    <mergeCell ref="B6:C6"/>
  </mergeCells>
  <pageMargins left="0.7" right="0.7" top="0.75" bottom="0.75" header="0.3" footer="0.3"/>
  <pageSetup paperSize="9" scale="10" orientation="landscape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C35"/>
  <sheetViews>
    <sheetView tabSelected="1" zoomScale="115" zoomScaleNormal="115" workbookViewId="0">
      <selection activeCell="B9" sqref="B9:C9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3" s="321" customFormat="1" ht="23.25" x14ac:dyDescent="0.35">
      <c r="A1" s="394" t="s">
        <v>55</v>
      </c>
      <c r="B1" s="394"/>
      <c r="C1" s="394"/>
    </row>
    <row r="2" spans="1:3" s="321" customFormat="1" ht="23.25" x14ac:dyDescent="0.35">
      <c r="A2" s="394" t="s">
        <v>122</v>
      </c>
      <c r="B2" s="394"/>
      <c r="C2" s="394"/>
    </row>
    <row r="3" spans="1:3" ht="12" customHeight="1" x14ac:dyDescent="0.2">
      <c r="A3" s="414"/>
      <c r="B3" s="414"/>
      <c r="C3" s="414"/>
    </row>
    <row r="4" spans="1:3" s="321" customFormat="1" ht="26.25" x14ac:dyDescent="0.4">
      <c r="A4" s="396" t="s">
        <v>70</v>
      </c>
      <c r="B4" s="396"/>
      <c r="C4" s="396"/>
    </row>
    <row r="5" spans="1:3" ht="12" customHeight="1" x14ac:dyDescent="0.4">
      <c r="A5" s="397"/>
      <c r="B5" s="397"/>
      <c r="C5" s="397"/>
    </row>
    <row r="6" spans="1:3" s="115" customFormat="1" ht="25.5" customHeight="1" x14ac:dyDescent="0.2">
      <c r="A6" s="311" t="s">
        <v>127</v>
      </c>
      <c r="B6" s="401" t="s">
        <v>329</v>
      </c>
      <c r="C6" s="401"/>
    </row>
    <row r="7" spans="1:3" s="115" customFormat="1" ht="39.950000000000003" customHeight="1" x14ac:dyDescent="0.2">
      <c r="A7" s="400" t="s">
        <v>223</v>
      </c>
      <c r="B7" s="400"/>
      <c r="C7" s="400"/>
    </row>
    <row r="8" spans="1:3" s="115" customFormat="1" ht="12" customHeight="1" x14ac:dyDescent="0.2">
      <c r="A8" s="400"/>
      <c r="B8" s="400"/>
      <c r="C8" s="400"/>
    </row>
    <row r="9" spans="1:3" ht="30" customHeight="1" x14ac:dyDescent="0.2">
      <c r="A9" s="101" t="s">
        <v>79</v>
      </c>
      <c r="B9" s="417">
        <v>33330</v>
      </c>
      <c r="C9" s="418"/>
    </row>
    <row r="10" spans="1:3" ht="30" customHeight="1" x14ac:dyDescent="0.2">
      <c r="A10" s="100" t="s">
        <v>98</v>
      </c>
      <c r="B10" s="419">
        <v>0.25380000000000003</v>
      </c>
      <c r="C10" s="418"/>
    </row>
    <row r="11" spans="1:3" ht="12" customHeight="1" x14ac:dyDescent="0.2">
      <c r="A11" s="420"/>
      <c r="B11" s="420"/>
      <c r="C11" s="420"/>
    </row>
    <row r="12" spans="1:3" s="95" customFormat="1" ht="20.100000000000001" customHeight="1" x14ac:dyDescent="0.2">
      <c r="A12" s="413" t="s">
        <v>68</v>
      </c>
      <c r="B12" s="413"/>
      <c r="C12" s="413"/>
    </row>
    <row r="13" spans="1:3" ht="35.1" customHeight="1" x14ac:dyDescent="0.2">
      <c r="A13" s="93" t="s">
        <v>57</v>
      </c>
      <c r="B13" s="94" t="s">
        <v>56</v>
      </c>
      <c r="C13" s="98" t="s">
        <v>60</v>
      </c>
    </row>
    <row r="14" spans="1:3" ht="30" customHeight="1" x14ac:dyDescent="0.2">
      <c r="A14" s="291" t="str">
        <f>'Set Up Data'!D15</f>
        <v>BARKER, Kerry</v>
      </c>
      <c r="B14" s="291" t="str">
        <f>'Set Up Data'!E15</f>
        <v>Labour Party</v>
      </c>
      <c r="C14" s="296">
        <v>3464</v>
      </c>
    </row>
    <row r="15" spans="1:3" ht="30" customHeight="1" x14ac:dyDescent="0.2">
      <c r="A15" s="292" t="str">
        <f>'Set Up Data'!D16</f>
        <v>LAKE, Cleo Alberta</v>
      </c>
      <c r="B15" s="292" t="str">
        <f>'Set Up Data'!E16</f>
        <v>Green Party</v>
      </c>
      <c r="C15" s="296">
        <v>2879</v>
      </c>
    </row>
    <row r="16" spans="1:3" ht="30" customHeight="1" x14ac:dyDescent="0.2">
      <c r="A16" s="293" t="str">
        <f>'Set Up Data'!D17</f>
        <v>SHEARER, Heather</v>
      </c>
      <c r="B16" s="293" t="str">
        <f>'Set Up Data'!E17</f>
        <v>Liberal Democrat</v>
      </c>
      <c r="C16" s="296">
        <v>6058</v>
      </c>
    </row>
    <row r="17" spans="1:3" s="115" customFormat="1" ht="30" customHeight="1" x14ac:dyDescent="0.2">
      <c r="A17" s="294" t="str">
        <f>'Set Up Data'!D18</f>
        <v>SHELFORD, Mark Grosvenor McNeill</v>
      </c>
      <c r="B17" s="294" t="str">
        <f>'Set Up Data'!E18</f>
        <v>The Conservative Party Candidate</v>
      </c>
      <c r="C17" s="296">
        <v>15955</v>
      </c>
    </row>
    <row r="18" spans="1:3" ht="30" customHeight="1" thickBot="1" x14ac:dyDescent="0.25">
      <c r="A18" s="295" t="str">
        <f>'Set Up Data'!D19</f>
        <v>SMITH, John</v>
      </c>
      <c r="B18" s="295" t="str">
        <f>'Set Up Data'!E19</f>
        <v>Independent</v>
      </c>
      <c r="C18" s="296">
        <v>4405</v>
      </c>
    </row>
    <row r="19" spans="1:3" ht="30" customHeight="1" thickTop="1" x14ac:dyDescent="0.25">
      <c r="A19" s="415" t="s">
        <v>69</v>
      </c>
      <c r="B19" s="416"/>
      <c r="C19" s="117">
        <v>32761</v>
      </c>
    </row>
    <row r="20" spans="1:3" ht="20.100000000000001" customHeight="1" x14ac:dyDescent="0.2">
      <c r="A20" s="425"/>
      <c r="B20" s="425"/>
      <c r="C20" s="425"/>
    </row>
    <row r="21" spans="1:3" ht="20.100000000000001" customHeight="1" x14ac:dyDescent="0.2">
      <c r="A21" s="413" t="s">
        <v>59</v>
      </c>
      <c r="B21" s="413"/>
      <c r="C21" s="413"/>
    </row>
    <row r="22" spans="1:3" ht="35.1" customHeight="1" x14ac:dyDescent="0.2">
      <c r="A22" s="426" t="s">
        <v>58</v>
      </c>
      <c r="B22" s="427"/>
      <c r="C22" s="98" t="s">
        <v>61</v>
      </c>
    </row>
    <row r="23" spans="1:3" s="97" customFormat="1" ht="30" customHeight="1" x14ac:dyDescent="0.2">
      <c r="A23" s="411" t="s">
        <v>62</v>
      </c>
      <c r="B23" s="412"/>
      <c r="C23" s="297">
        <v>0</v>
      </c>
    </row>
    <row r="24" spans="1:3" s="97" customFormat="1" ht="30" customHeight="1" x14ac:dyDescent="0.2">
      <c r="A24" s="411" t="s">
        <v>63</v>
      </c>
      <c r="B24" s="412"/>
      <c r="C24" s="297">
        <v>355</v>
      </c>
    </row>
    <row r="25" spans="1:3" s="97" customFormat="1" ht="30" customHeight="1" x14ac:dyDescent="0.2">
      <c r="A25" s="411" t="s">
        <v>64</v>
      </c>
      <c r="B25" s="412"/>
      <c r="C25" s="297">
        <v>0</v>
      </c>
    </row>
    <row r="26" spans="1:3" s="97" customFormat="1" ht="30" customHeight="1" x14ac:dyDescent="0.2">
      <c r="A26" s="411" t="s">
        <v>65</v>
      </c>
      <c r="B26" s="412"/>
      <c r="C26" s="297">
        <v>114</v>
      </c>
    </row>
    <row r="27" spans="1:3" s="97" customFormat="1" ht="30" customHeight="1" thickBot="1" x14ac:dyDescent="0.25">
      <c r="A27" s="423" t="s">
        <v>66</v>
      </c>
      <c r="B27" s="424"/>
      <c r="C27" s="297">
        <v>100</v>
      </c>
    </row>
    <row r="28" spans="1:3" s="97" customFormat="1" ht="30" customHeight="1" thickTop="1" x14ac:dyDescent="0.25">
      <c r="A28" s="421" t="s">
        <v>67</v>
      </c>
      <c r="B28" s="422"/>
      <c r="C28" s="99">
        <v>569</v>
      </c>
    </row>
    <row r="29" spans="1:3" s="97" customFormat="1" ht="20.100000000000001" customHeight="1" x14ac:dyDescent="0.2"/>
    <row r="30" spans="1:3" s="102" customFormat="1" ht="30" customHeight="1" x14ac:dyDescent="0.2">
      <c r="A30" s="102" t="s">
        <v>90</v>
      </c>
      <c r="B30" s="119"/>
      <c r="C30" s="119"/>
    </row>
    <row r="31" spans="1:3" s="102" customFormat="1" ht="30" customHeight="1" x14ac:dyDescent="0.2">
      <c r="A31" s="102" t="s">
        <v>91</v>
      </c>
      <c r="B31" s="408"/>
      <c r="C31" s="408"/>
    </row>
    <row r="32" spans="1:3" ht="15" x14ac:dyDescent="0.2">
      <c r="A32" s="102" t="s">
        <v>86</v>
      </c>
      <c r="B32" s="409" t="s">
        <v>124</v>
      </c>
      <c r="C32" s="409"/>
    </row>
    <row r="33" spans="1:3" ht="15" x14ac:dyDescent="0.2">
      <c r="A33" s="102"/>
      <c r="B33" s="410"/>
      <c r="C33" s="410"/>
    </row>
    <row r="34" spans="1:3" ht="15" x14ac:dyDescent="0.2">
      <c r="A34" s="102"/>
      <c r="B34" s="408"/>
      <c r="C34" s="408"/>
    </row>
    <row r="35" spans="1:3" ht="15" x14ac:dyDescent="0.2">
      <c r="A35" s="102"/>
      <c r="B35" s="404"/>
      <c r="C35" s="404"/>
    </row>
  </sheetData>
  <mergeCells count="27">
    <mergeCell ref="A1:C1"/>
    <mergeCell ref="A3:C3"/>
    <mergeCell ref="B31:C31"/>
    <mergeCell ref="A19:B19"/>
    <mergeCell ref="B9:C9"/>
    <mergeCell ref="B10:C10"/>
    <mergeCell ref="A11:C11"/>
    <mergeCell ref="A26:B26"/>
    <mergeCell ref="A28:B28"/>
    <mergeCell ref="A27:B27"/>
    <mergeCell ref="A20:C20"/>
    <mergeCell ref="A21:C21"/>
    <mergeCell ref="A22:B22"/>
    <mergeCell ref="A8:C8"/>
    <mergeCell ref="B35:C35"/>
    <mergeCell ref="A4:C4"/>
    <mergeCell ref="A2:C2"/>
    <mergeCell ref="B32:C32"/>
    <mergeCell ref="B33:C33"/>
    <mergeCell ref="B34:C34"/>
    <mergeCell ref="A23:B23"/>
    <mergeCell ref="A24:B24"/>
    <mergeCell ref="A5:C5"/>
    <mergeCell ref="A25:B25"/>
    <mergeCell ref="A12:C12"/>
    <mergeCell ref="B6:C6"/>
    <mergeCell ref="A7:C7"/>
  </mergeCell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D29"/>
  <sheetViews>
    <sheetView topLeftCell="A22" zoomScale="122" workbookViewId="0">
      <selection activeCell="A8" sqref="A8:XFD8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4" s="321" customFormat="1" ht="23.25" x14ac:dyDescent="0.35">
      <c r="A1" s="394" t="s">
        <v>55</v>
      </c>
      <c r="B1" s="394"/>
      <c r="C1" s="394"/>
    </row>
    <row r="2" spans="1:4" s="321" customFormat="1" ht="23.25" x14ac:dyDescent="0.35">
      <c r="A2" s="394" t="s">
        <v>122</v>
      </c>
      <c r="B2" s="394"/>
      <c r="C2" s="394"/>
    </row>
    <row r="3" spans="1:4" ht="12" customHeight="1" x14ac:dyDescent="0.2">
      <c r="A3" s="414"/>
      <c r="B3" s="414"/>
      <c r="C3" s="414"/>
    </row>
    <row r="4" spans="1:4" ht="26.25" x14ac:dyDescent="0.4">
      <c r="A4" s="396" t="s">
        <v>71</v>
      </c>
      <c r="B4" s="396"/>
      <c r="C4" s="396"/>
    </row>
    <row r="5" spans="1:4" s="115" customFormat="1" ht="12" customHeight="1" x14ac:dyDescent="0.4">
      <c r="A5" s="428"/>
      <c r="B5" s="428"/>
      <c r="C5" s="428"/>
    </row>
    <row r="6" spans="1:4" s="115" customFormat="1" ht="25.5" customHeight="1" x14ac:dyDescent="0.2">
      <c r="A6" s="311" t="s">
        <v>127</v>
      </c>
      <c r="B6" s="401" t="str">
        <f>'Set Up Data'!$C$2</f>
        <v>Bath &amp; North East Somerset Council</v>
      </c>
      <c r="C6" s="401"/>
    </row>
    <row r="7" spans="1:4" s="115" customFormat="1" ht="39.950000000000003" customHeight="1" x14ac:dyDescent="0.2">
      <c r="A7" s="400" t="s">
        <v>126</v>
      </c>
      <c r="B7" s="400"/>
      <c r="C7" s="400"/>
    </row>
    <row r="8" spans="1:4" ht="12" customHeight="1" x14ac:dyDescent="0.2">
      <c r="A8" s="420"/>
      <c r="B8" s="420"/>
      <c r="C8" s="420"/>
    </row>
    <row r="9" spans="1:4" ht="30" customHeight="1" x14ac:dyDescent="0.2">
      <c r="A9" s="418" t="s">
        <v>80</v>
      </c>
      <c r="B9" s="418"/>
      <c r="C9" s="315">
        <f>'Count Detail - Stage 2'!AE18</f>
        <v>0</v>
      </c>
    </row>
    <row r="10" spans="1:4" ht="30" customHeight="1" x14ac:dyDescent="0.2">
      <c r="A10" s="413" t="s">
        <v>72</v>
      </c>
      <c r="B10" s="413"/>
      <c r="C10" s="413"/>
      <c r="D10" s="95"/>
    </row>
    <row r="11" spans="1:4" ht="31.5" x14ac:dyDescent="0.2">
      <c r="A11" s="93" t="s">
        <v>57</v>
      </c>
      <c r="B11" s="94" t="s">
        <v>56</v>
      </c>
      <c r="C11" s="98" t="s">
        <v>74</v>
      </c>
    </row>
    <row r="12" spans="1:4" s="91" customFormat="1" ht="30" customHeight="1" x14ac:dyDescent="0.2">
      <c r="A12" s="96" t="str">
        <f>IF('Count Detail - Stage 2'!$C$34="Y",'Set Up Data'!$D$15,IF('Count Detail - Stage 2'!$D$34="Y",'Set Up Data'!$D$16,IF('Count Detail - Stage 2'!$E$34="Y",'Set Up Data'!$D$17,IF('Count Detail - Stage 2'!$F$34="Y",'Set Up Data'!$D$18,""))))</f>
        <v/>
      </c>
      <c r="B12" s="96" t="str">
        <f>IF('Count Detail - Stage 2'!$C$34="Y",'Set Up Data'!$E$15,IF('Count Detail - Stage 2'!$D$34="Y",'Set Up Data'!$E$16,IF('Count Detail - Stage 2'!$E$34="Y",'Set Up Data'!$E$17,IF('Count Detail - Stage 2'!$F$34="Y",'Set Up Data'!$E$18,""))))</f>
        <v/>
      </c>
      <c r="C12" s="314" t="str">
        <f>IF('Count Detail - Stage 2'!$C$34="Y",'Count Detail - Stage 2'!$C$36,IF('Count Detail - Stage 2'!$D$34="Y",'Count Detail - Stage 2'!$D$36,IF('Count Detail - Stage 2'!$E$34="Y",'Count Detail - Stage 2'!$E$36,IF('Count Detail - Stage 2'!$F$34="Y",'Count Detail - Stage 2'!$F$36,""))))</f>
        <v/>
      </c>
    </row>
    <row r="13" spans="1:4" s="91" customFormat="1" ht="30" customHeight="1" x14ac:dyDescent="0.2">
      <c r="A13" s="96" t="str">
        <f>IF('Count Detail - Stage 2'!$G$34="Y",'Set Up Data'!$D$19,IF('Count Detail - Stage 2'!$F$34="Y",'Set Up Data'!$D$18,IF('Count Detail - Stage 2'!$E$34="Y",'Set Up Data'!$D$17,IF('Count Detail - Stage 2'!$D$34="Y",'Set Up Data'!$D$16,""))))</f>
        <v/>
      </c>
      <c r="B13" s="96" t="str">
        <f>IF('Count Detail - Stage 2'!$G$34="Y",'Set Up Data'!$E$19,IF('Count Detail - Stage 2'!$F$34="Y",'Set Up Data'!$E$18,IF('Count Detail - Stage 2'!$E$34="Y",'Set Up Data'!$E$17,IF('Count Detail - Stage 2'!$D$34="Y",'Set Up Data'!$E$16,""))))</f>
        <v/>
      </c>
      <c r="C13" s="314" t="str">
        <f>IF('Count Detail - Stage 2'!$G$34="Y",'Count Detail - Stage 2'!$G$36,IF('Count Detail - Stage 2'!$F$34="Y",'Count Detail - Stage 2'!$F$36,IF('Count Detail - Stage 2'!$E$34="Y",'Count Detail - Stage 2'!$E$36,IF('Count Detail - Stage 2'!$D$34="Y",'Count Detail - Stage 2'!$D$36,""))))</f>
        <v/>
      </c>
    </row>
    <row r="14" spans="1:4" s="91" customFormat="1" ht="30" customHeight="1" thickBot="1" x14ac:dyDescent="0.25">
      <c r="A14" s="105" t="s">
        <v>75</v>
      </c>
      <c r="B14" s="104"/>
      <c r="C14" s="312">
        <f>'Count Detail - Stage 2'!$X$36</f>
        <v>0</v>
      </c>
    </row>
    <row r="15" spans="1:4" s="91" customFormat="1" ht="30" customHeight="1" thickTop="1" x14ac:dyDescent="0.2">
      <c r="A15" s="431" t="s">
        <v>81</v>
      </c>
      <c r="B15" s="432"/>
      <c r="C15" s="313">
        <f>SUM(C12:C14)</f>
        <v>0</v>
      </c>
    </row>
    <row r="16" spans="1:4" ht="30" customHeight="1" x14ac:dyDescent="0.2">
      <c r="A16" s="425"/>
      <c r="B16" s="425"/>
      <c r="C16" s="425"/>
    </row>
    <row r="17" spans="1:4" ht="30" customHeight="1" x14ac:dyDescent="0.2">
      <c r="A17" s="413" t="s">
        <v>73</v>
      </c>
      <c r="B17" s="413"/>
      <c r="C17" s="413"/>
    </row>
    <row r="18" spans="1:4" ht="31.5" x14ac:dyDescent="0.2">
      <c r="A18" s="426" t="s">
        <v>58</v>
      </c>
      <c r="B18" s="427"/>
      <c r="C18" s="98" t="s">
        <v>61</v>
      </c>
    </row>
    <row r="19" spans="1:4" s="89" customFormat="1" ht="30" customHeight="1" x14ac:dyDescent="0.2">
      <c r="A19" s="429" t="s">
        <v>76</v>
      </c>
      <c r="B19" s="430"/>
      <c r="C19" s="118">
        <f>'Adjudication - Stage 2'!$D$4</f>
        <v>0</v>
      </c>
      <c r="D19" s="102"/>
    </row>
    <row r="20" spans="1:4" s="89" customFormat="1" ht="30" customHeight="1" x14ac:dyDescent="0.2">
      <c r="A20" s="429" t="s">
        <v>77</v>
      </c>
      <c r="B20" s="430"/>
      <c r="C20" s="118">
        <f>'Adjudication - Stage 2'!$D$6</f>
        <v>0</v>
      </c>
      <c r="D20" s="102"/>
    </row>
    <row r="21" spans="1:4" s="89" customFormat="1" ht="30" customHeight="1" thickBot="1" x14ac:dyDescent="0.25">
      <c r="A21" s="433" t="s">
        <v>78</v>
      </c>
      <c r="B21" s="434"/>
      <c r="C21" s="118">
        <f>'Adjudication - Stage 2'!$D$7</f>
        <v>0</v>
      </c>
      <c r="D21" s="102"/>
    </row>
    <row r="22" spans="1:4" s="89" customFormat="1" ht="30" customHeight="1" thickTop="1" x14ac:dyDescent="0.2">
      <c r="A22" s="435" t="s">
        <v>67</v>
      </c>
      <c r="B22" s="436"/>
      <c r="C22" s="118">
        <f>'Adjudication - Stage 2'!$D$8</f>
        <v>0</v>
      </c>
      <c r="D22" s="102"/>
    </row>
    <row r="23" spans="1:4" ht="30" customHeight="1" x14ac:dyDescent="0.2">
      <c r="A23" s="97"/>
      <c r="B23" s="97"/>
      <c r="C23" s="97"/>
      <c r="D23" s="97"/>
    </row>
    <row r="24" spans="1:4" s="102" customFormat="1" ht="30" customHeight="1" x14ac:dyDescent="0.2">
      <c r="A24" s="102" t="s">
        <v>90</v>
      </c>
      <c r="B24" s="119" t="str">
        <f>'Set Up Data'!C4</f>
        <v>Will Godfrey</v>
      </c>
      <c r="C24" s="119"/>
    </row>
    <row r="25" spans="1:4" s="102" customFormat="1" ht="30" customHeight="1" x14ac:dyDescent="0.2">
      <c r="A25" s="102" t="s">
        <v>91</v>
      </c>
      <c r="B25" s="408"/>
      <c r="C25" s="408"/>
    </row>
    <row r="26" spans="1:4" ht="15" x14ac:dyDescent="0.2">
      <c r="A26" s="102" t="s">
        <v>86</v>
      </c>
      <c r="B26" s="409" t="s">
        <v>124</v>
      </c>
      <c r="C26" s="409"/>
    </row>
    <row r="27" spans="1:4" s="102" customFormat="1" ht="30" customHeight="1" x14ac:dyDescent="0.2">
      <c r="B27" s="119"/>
      <c r="C27" s="119"/>
    </row>
    <row r="28" spans="1:4" s="102" customFormat="1" ht="30" customHeight="1" x14ac:dyDescent="0.2">
      <c r="B28" s="408"/>
      <c r="C28" s="408"/>
    </row>
    <row r="29" spans="1:4" ht="15" x14ac:dyDescent="0.2">
      <c r="A29" s="102"/>
      <c r="B29" s="409"/>
      <c r="C29" s="409"/>
    </row>
  </sheetData>
  <mergeCells count="22">
    <mergeCell ref="A1:C1"/>
    <mergeCell ref="A2:C2"/>
    <mergeCell ref="A3:C3"/>
    <mergeCell ref="A4:C4"/>
    <mergeCell ref="B26:C26"/>
    <mergeCell ref="A5:C5"/>
    <mergeCell ref="B25:C25"/>
    <mergeCell ref="A16:C16"/>
    <mergeCell ref="A17:C17"/>
    <mergeCell ref="A18:B18"/>
    <mergeCell ref="A19:B19"/>
    <mergeCell ref="A15:B15"/>
    <mergeCell ref="A20:B20"/>
    <mergeCell ref="A21:B21"/>
    <mergeCell ref="A22:B22"/>
    <mergeCell ref="B6:C6"/>
    <mergeCell ref="B28:C28"/>
    <mergeCell ref="B29:C29"/>
    <mergeCell ref="A7:C7"/>
    <mergeCell ref="A8:C8"/>
    <mergeCell ref="A10:C10"/>
    <mergeCell ref="A9:B9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 Up Data</vt:lpstr>
      <vt:lpstr>Verification Detail</vt:lpstr>
      <vt:lpstr>Count Detail - Stage 1</vt:lpstr>
      <vt:lpstr>Adjudication - Stage 1</vt:lpstr>
      <vt:lpstr>Count Detail - Stage 2</vt:lpstr>
      <vt:lpstr>Adjudication - Stage 2</vt:lpstr>
      <vt:lpstr>Verification Statement</vt:lpstr>
      <vt:lpstr>Count Statement - Stage 1</vt:lpstr>
      <vt:lpstr>Count Statement - Stage 2</vt:lpstr>
      <vt:lpstr>'Count Statement - Stage 1'!Print_Area</vt:lpstr>
      <vt:lpstr>'Count Statement - Stage 2'!Print_Area</vt:lpstr>
      <vt:lpstr>'Verification Statement'!Print_Area</vt:lpstr>
      <vt:lpstr>'Count Detail - Stage 1'!Print_Titles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ltaber</dc:creator>
  <cp:lastModifiedBy>Election James</cp:lastModifiedBy>
  <cp:lastPrinted>2021-04-24T17:54:08Z</cp:lastPrinted>
  <dcterms:created xsi:type="dcterms:W3CDTF">2009-12-18T14:10:07Z</dcterms:created>
  <dcterms:modified xsi:type="dcterms:W3CDTF">2021-05-07T15:06:57Z</dcterms:modified>
</cp:coreProperties>
</file>